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-р Топузян МЦ документи 1(05.02.2026)\ОБРАЗЦИ НА ДОКУМЕНТИ\"/>
    </mc:Choice>
  </mc:AlternateContent>
  <bookViews>
    <workbookView xWindow="0" yWindow="0" windowWidth="17250" windowHeight="5865"/>
  </bookViews>
  <sheets>
    <sheet name="HospitalPriceList" sheetId="2" r:id="rId1"/>
    <sheet name="Мед. изделия" sheetId="6" r:id="rId2"/>
  </sheets>
  <definedNames>
    <definedName name="_012_3" localSheetId="0">HospitalPriceList!$A$233:$B$243</definedName>
    <definedName name="_xlnm._FilterDatabase" localSheetId="1" hidden="1">'Мед. изделия'!$I$1:$J$1231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E9" i="2"/>
  <c r="F9" i="2" s="1"/>
  <c r="G9" i="2" s="1"/>
  <c r="E10" i="2"/>
  <c r="F10" i="2" s="1"/>
  <c r="E11" i="2"/>
  <c r="F11" i="2" s="1"/>
  <c r="E12" i="2"/>
  <c r="F12" i="2" s="1"/>
  <c r="E13" i="2"/>
  <c r="F13" i="2" s="1"/>
  <c r="E14" i="2"/>
  <c r="F14" i="2" s="1"/>
  <c r="E15" i="2"/>
  <c r="F15" i="2" s="1"/>
  <c r="E18" i="2"/>
  <c r="F18" i="2" s="1"/>
  <c r="E19" i="2"/>
  <c r="F19" i="2" s="1"/>
  <c r="E20" i="2"/>
  <c r="F20" i="2" s="1"/>
  <c r="E21" i="2"/>
  <c r="F21" i="2" s="1"/>
  <c r="E22" i="2"/>
  <c r="F22" i="2" s="1"/>
  <c r="E23" i="2"/>
  <c r="F23" i="2" s="1"/>
  <c r="E24" i="2"/>
  <c r="F24" i="2" s="1"/>
  <c r="E26" i="2"/>
  <c r="F26" i="2" s="1"/>
  <c r="E27" i="2"/>
  <c r="F27" i="2" s="1"/>
  <c r="E28" i="2"/>
  <c r="F28" i="2" s="1"/>
  <c r="E29" i="2"/>
  <c r="F29" i="2" s="1"/>
  <c r="E30" i="2"/>
  <c r="F30" i="2" s="1"/>
  <c r="E31" i="2"/>
  <c r="F31" i="2" s="1"/>
  <c r="E32" i="2"/>
  <c r="F32" i="2" s="1"/>
  <c r="E33" i="2"/>
  <c r="F33" i="2" s="1"/>
  <c r="E36" i="2"/>
  <c r="F36" i="2" s="1"/>
  <c r="E37" i="2"/>
  <c r="F37" i="2" s="1"/>
  <c r="E38" i="2"/>
  <c r="F38" i="2" s="1"/>
  <c r="E40" i="2"/>
  <c r="F40" i="2" s="1"/>
  <c r="E41" i="2"/>
  <c r="F41" i="2" s="1"/>
  <c r="E42" i="2"/>
  <c r="F42" i="2" s="1"/>
  <c r="E43" i="2"/>
  <c r="F43" i="2" s="1"/>
  <c r="E44" i="2"/>
  <c r="F44" i="2" s="1"/>
  <c r="E45" i="2"/>
  <c r="F45" i="2" s="1"/>
  <c r="E46" i="2"/>
  <c r="F46" i="2" s="1"/>
  <c r="E47" i="2"/>
  <c r="F47" i="2" s="1"/>
  <c r="E48" i="2"/>
  <c r="F48" i="2" s="1"/>
  <c r="E49" i="2"/>
  <c r="F49" i="2" s="1"/>
  <c r="E50" i="2"/>
  <c r="F50" i="2" s="1"/>
  <c r="E51" i="2"/>
  <c r="F51" i="2" s="1"/>
  <c r="E52" i="2"/>
  <c r="F52" i="2" s="1"/>
  <c r="E53" i="2"/>
  <c r="F53" i="2" s="1"/>
  <c r="E54" i="2"/>
  <c r="F54" i="2" s="1"/>
  <c r="E55" i="2"/>
  <c r="F55" i="2" s="1"/>
  <c r="E56" i="2"/>
  <c r="F56" i="2" s="1"/>
  <c r="E57" i="2"/>
  <c r="F57" i="2" s="1"/>
  <c r="E58" i="2"/>
  <c r="F58" i="2" s="1"/>
  <c r="E59" i="2"/>
  <c r="F59" i="2" s="1"/>
  <c r="E60" i="2"/>
  <c r="F60" i="2" s="1"/>
  <c r="E61" i="2"/>
  <c r="F61" i="2" s="1"/>
  <c r="E62" i="2"/>
  <c r="F62" i="2" s="1"/>
  <c r="E63" i="2"/>
  <c r="F63" i="2" s="1"/>
  <c r="E64" i="2"/>
  <c r="F64" i="2" s="1"/>
  <c r="E65" i="2"/>
  <c r="F65" i="2" s="1"/>
  <c r="E66" i="2"/>
  <c r="F66" i="2" s="1"/>
  <c r="E67" i="2"/>
  <c r="F67" i="2" s="1"/>
  <c r="E68" i="2"/>
  <c r="F68" i="2" s="1"/>
  <c r="E69" i="2"/>
  <c r="F69" i="2" s="1"/>
  <c r="E70" i="2"/>
  <c r="F70" i="2" s="1"/>
  <c r="E71" i="2"/>
  <c r="F71" i="2" s="1"/>
  <c r="E72" i="2"/>
  <c r="F72" i="2" s="1"/>
  <c r="E73" i="2"/>
  <c r="F73" i="2" s="1"/>
  <c r="E74" i="2"/>
  <c r="F74" i="2" s="1"/>
  <c r="E75" i="2"/>
  <c r="F75" i="2" s="1"/>
  <c r="E76" i="2"/>
  <c r="F76" i="2" s="1"/>
  <c r="E79" i="2"/>
  <c r="F79" i="2" s="1"/>
  <c r="E80" i="2"/>
  <c r="F80" i="2" s="1"/>
  <c r="E84" i="2"/>
  <c r="F84" i="2" s="1"/>
  <c r="E85" i="2"/>
  <c r="F85" i="2" s="1"/>
  <c r="E87" i="2"/>
  <c r="F87" i="2" s="1"/>
  <c r="E88" i="2"/>
  <c r="F88" i="2" s="1"/>
  <c r="E89" i="2"/>
  <c r="F89" i="2" s="1"/>
  <c r="E91" i="2"/>
  <c r="F91" i="2" s="1"/>
  <c r="E92" i="2"/>
  <c r="F92" i="2" s="1"/>
  <c r="E93" i="2"/>
  <c r="F93" i="2" s="1"/>
  <c r="E94" i="2"/>
  <c r="F94" i="2" s="1"/>
  <c r="E95" i="2"/>
  <c r="F95" i="2" s="1"/>
  <c r="E97" i="2"/>
  <c r="F97" i="2" s="1"/>
  <c r="E98" i="2"/>
  <c r="F98" i="2" s="1"/>
  <c r="E99" i="2"/>
  <c r="F99" i="2" s="1"/>
  <c r="E100" i="2"/>
  <c r="F100" i="2" s="1"/>
  <c r="E101" i="2"/>
  <c r="F101" i="2" s="1"/>
  <c r="E102" i="2"/>
  <c r="F102" i="2" s="1"/>
  <c r="E104" i="2"/>
  <c r="F104" i="2" s="1"/>
  <c r="E105" i="2"/>
  <c r="F105" i="2" s="1"/>
  <c r="E106" i="2"/>
  <c r="F106" i="2" s="1"/>
  <c r="E107" i="2"/>
  <c r="F107" i="2" s="1"/>
  <c r="E108" i="2"/>
  <c r="F108" i="2" s="1"/>
  <c r="E109" i="2"/>
  <c r="F109" i="2" s="1"/>
  <c r="E111" i="2"/>
  <c r="F111" i="2" s="1"/>
  <c r="E112" i="2"/>
  <c r="F112" i="2" s="1"/>
  <c r="E113" i="2"/>
  <c r="F113" i="2" s="1"/>
  <c r="E114" i="2"/>
  <c r="F114" i="2" s="1"/>
  <c r="E115" i="2"/>
  <c r="F115" i="2" s="1"/>
  <c r="E116" i="2"/>
  <c r="F116" i="2" s="1"/>
  <c r="E117" i="2"/>
  <c r="F117" i="2" s="1"/>
  <c r="E118" i="2"/>
  <c r="F118" i="2" s="1"/>
  <c r="E119" i="2"/>
  <c r="F119" i="2" s="1"/>
  <c r="E120" i="2"/>
  <c r="F120" i="2" s="1"/>
  <c r="E121" i="2"/>
  <c r="F121" i="2" s="1"/>
  <c r="E122" i="2"/>
  <c r="F122" i="2" s="1"/>
  <c r="E123" i="2"/>
  <c r="F123" i="2" s="1"/>
  <c r="E124" i="2"/>
  <c r="F124" i="2" s="1"/>
  <c r="E125" i="2"/>
  <c r="F125" i="2" s="1"/>
  <c r="E127" i="2"/>
  <c r="F127" i="2" s="1"/>
  <c r="E128" i="2"/>
  <c r="F128" i="2" s="1"/>
  <c r="E129" i="2"/>
  <c r="E130" i="2"/>
  <c r="E132" i="2"/>
  <c r="F132" i="2" s="1"/>
  <c r="E133" i="2"/>
  <c r="F133" i="2" s="1"/>
  <c r="E134" i="2"/>
  <c r="F134" i="2" s="1"/>
  <c r="E135" i="2"/>
  <c r="F135" i="2" s="1"/>
  <c r="E136" i="2"/>
  <c r="F136" i="2" s="1"/>
  <c r="E137" i="2"/>
  <c r="F137" i="2" s="1"/>
  <c r="E142" i="2"/>
  <c r="F142" i="2" s="1"/>
  <c r="E143" i="2"/>
  <c r="F143" i="2" s="1"/>
  <c r="E144" i="2"/>
  <c r="F144" i="2" s="1"/>
  <c r="E145" i="2"/>
  <c r="F145" i="2" s="1"/>
  <c r="E146" i="2"/>
  <c r="F146" i="2" s="1"/>
  <c r="E147" i="2"/>
  <c r="F147" i="2" s="1"/>
  <c r="G147" i="2" s="1"/>
  <c r="E148" i="2"/>
  <c r="F148" i="2" s="1"/>
  <c r="E149" i="2"/>
  <c r="F149" i="2" s="1"/>
  <c r="E151" i="2"/>
  <c r="F151" i="2" s="1"/>
  <c r="E152" i="2"/>
  <c r="F152" i="2" s="1"/>
  <c r="E153" i="2"/>
  <c r="F153" i="2" s="1"/>
  <c r="E154" i="2"/>
  <c r="F154" i="2" s="1"/>
  <c r="E155" i="2"/>
  <c r="F155" i="2" s="1"/>
  <c r="E156" i="2"/>
  <c r="F156" i="2" s="1"/>
  <c r="E157" i="2"/>
  <c r="F157" i="2" s="1"/>
  <c r="E158" i="2"/>
  <c r="F158" i="2" s="1"/>
  <c r="E159" i="2"/>
  <c r="F159" i="2" s="1"/>
  <c r="E160" i="2"/>
  <c r="F160" i="2" s="1"/>
  <c r="E162" i="2"/>
  <c r="F162" i="2" s="1"/>
  <c r="E164" i="2"/>
  <c r="F164" i="2" s="1"/>
  <c r="E166" i="2"/>
  <c r="F166" i="2" s="1"/>
  <c r="E221" i="2"/>
  <c r="E222" i="2"/>
  <c r="E223" i="2"/>
  <c r="E224" i="2"/>
  <c r="E225" i="2"/>
  <c r="E226" i="2"/>
  <c r="E227" i="2"/>
  <c r="E228" i="2"/>
  <c r="E229" i="2"/>
  <c r="E230" i="2"/>
  <c r="E231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H152" i="2" l="1"/>
  <c r="H151" i="2"/>
  <c r="H38" i="2"/>
  <c r="H166" i="2"/>
  <c r="H164" i="2"/>
  <c r="H162" i="2"/>
  <c r="H160" i="2"/>
  <c r="H159" i="2"/>
  <c r="H158" i="2"/>
  <c r="H157" i="2"/>
  <c r="H156" i="2"/>
  <c r="H154" i="2"/>
  <c r="H153" i="2"/>
  <c r="H145" i="2"/>
  <c r="H147" i="2"/>
  <c r="H144" i="2"/>
  <c r="H143" i="2"/>
  <c r="H142" i="2"/>
  <c r="H136" i="2"/>
  <c r="H135" i="2"/>
  <c r="H134" i="2"/>
  <c r="H133" i="2"/>
  <c r="H128" i="2" l="1"/>
  <c r="H127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09" i="2"/>
  <c r="H108" i="2"/>
  <c r="H107" i="2"/>
  <c r="H106" i="2"/>
  <c r="H105" i="2"/>
  <c r="H104" i="2"/>
  <c r="H102" i="2"/>
  <c r="H101" i="2"/>
  <c r="H100" i="2"/>
  <c r="H99" i="2"/>
  <c r="H98" i="2"/>
  <c r="H97" i="2"/>
  <c r="H95" i="2"/>
  <c r="H94" i="2"/>
  <c r="H93" i="2"/>
  <c r="H92" i="2"/>
  <c r="H91" i="2"/>
  <c r="H89" i="2"/>
  <c r="H88" i="2"/>
  <c r="H87" i="2"/>
  <c r="H85" i="2"/>
  <c r="H84" i="2"/>
  <c r="H80" i="2"/>
  <c r="H79" i="2"/>
  <c r="H76" i="2"/>
  <c r="H74" i="2"/>
  <c r="H73" i="2"/>
  <c r="H72" i="2"/>
  <c r="H71" i="2"/>
  <c r="H70" i="2"/>
  <c r="H69" i="2"/>
  <c r="H68" i="2"/>
  <c r="H67" i="2"/>
  <c r="H66" i="2"/>
  <c r="H65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7" i="2"/>
  <c r="H36" i="2"/>
  <c r="H33" i="2"/>
  <c r="H32" i="2"/>
  <c r="H31" i="2"/>
  <c r="H30" i="2"/>
  <c r="H29" i="2"/>
  <c r="H28" i="2"/>
  <c r="H27" i="2"/>
  <c r="H26" i="2"/>
  <c r="H24" i="2"/>
  <c r="H23" i="2"/>
  <c r="H22" i="2"/>
  <c r="H21" i="2"/>
  <c r="H20" i="2"/>
  <c r="H19" i="2"/>
  <c r="H18" i="2"/>
  <c r="H15" i="2"/>
  <c r="H14" i="2"/>
  <c r="H13" i="2"/>
  <c r="H12" i="2"/>
  <c r="H11" i="2"/>
  <c r="H10" i="2"/>
  <c r="H132" i="2"/>
  <c r="G73" i="2" l="1"/>
  <c r="G72" i="2"/>
  <c r="G160" i="2" l="1"/>
  <c r="G159" i="2"/>
  <c r="G166" i="2"/>
  <c r="G164" i="2"/>
  <c r="G162" i="2"/>
  <c r="G158" i="2"/>
  <c r="G157" i="2"/>
  <c r="G156" i="2"/>
  <c r="G154" i="2"/>
  <c r="G153" i="2"/>
  <c r="G144" i="2" l="1"/>
  <c r="G145" i="2"/>
  <c r="G130" i="2"/>
  <c r="H130" i="2" s="1"/>
  <c r="G133" i="2"/>
  <c r="G134" i="2"/>
  <c r="G135" i="2"/>
  <c r="G136" i="2"/>
  <c r="G11" i="2" l="1"/>
  <c r="G58" i="2"/>
  <c r="I4" i="6" l="1"/>
  <c r="J4" i="6"/>
  <c r="I5" i="6"/>
  <c r="J5" i="6"/>
  <c r="I6" i="6"/>
  <c r="J6" i="6"/>
  <c r="I7" i="6"/>
  <c r="J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J35" i="6"/>
  <c r="I36" i="6"/>
  <c r="I37" i="6"/>
  <c r="I38" i="6"/>
  <c r="I39" i="6"/>
  <c r="I40" i="6"/>
  <c r="I41" i="6"/>
  <c r="I42" i="6"/>
  <c r="I43" i="6"/>
  <c r="I44" i="6"/>
  <c r="J44" i="6"/>
  <c r="I45" i="6"/>
  <c r="I46" i="6"/>
  <c r="I47" i="6"/>
  <c r="I48" i="6"/>
  <c r="I49" i="6"/>
  <c r="J49" i="6"/>
  <c r="I50" i="6"/>
  <c r="J50" i="6"/>
  <c r="I51" i="6"/>
  <c r="J51" i="6"/>
  <c r="I52" i="6"/>
  <c r="J52" i="6"/>
  <c r="I53" i="6"/>
  <c r="J53" i="6"/>
  <c r="I54" i="6"/>
  <c r="J54" i="6"/>
  <c r="I55" i="6"/>
  <c r="J55" i="6"/>
  <c r="I56" i="6"/>
  <c r="J56" i="6"/>
  <c r="I57" i="6"/>
  <c r="J57" i="6"/>
  <c r="I58" i="6"/>
  <c r="I59" i="6"/>
  <c r="I60" i="6"/>
  <c r="I61" i="6"/>
  <c r="I62" i="6"/>
  <c r="I63" i="6"/>
  <c r="I64" i="6"/>
  <c r="J64" i="6"/>
  <c r="I65" i="6"/>
  <c r="J65" i="6"/>
  <c r="I66" i="6"/>
  <c r="I67" i="6"/>
  <c r="I68" i="6"/>
  <c r="I69" i="6"/>
  <c r="J69" i="6"/>
  <c r="I70" i="6"/>
  <c r="I71" i="6"/>
  <c r="J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J85" i="6"/>
  <c r="I86" i="6"/>
  <c r="I87" i="6"/>
  <c r="I88" i="6"/>
  <c r="I89" i="6"/>
  <c r="I90" i="6"/>
  <c r="I91" i="6"/>
  <c r="I92" i="6"/>
  <c r="I93" i="6"/>
  <c r="J93" i="6"/>
  <c r="I94" i="6"/>
  <c r="I95" i="6"/>
  <c r="I96" i="6"/>
  <c r="I97" i="6"/>
  <c r="I98" i="6"/>
  <c r="I99" i="6"/>
  <c r="J99" i="6"/>
  <c r="I100" i="6"/>
  <c r="I101" i="6"/>
  <c r="I102" i="6"/>
  <c r="I103" i="6"/>
  <c r="I104" i="6"/>
  <c r="J104" i="6"/>
  <c r="I105" i="6"/>
  <c r="I106" i="6"/>
  <c r="I107" i="6"/>
  <c r="I108" i="6"/>
  <c r="J108" i="6"/>
  <c r="I109" i="6"/>
  <c r="I110" i="6"/>
  <c r="I111" i="6"/>
  <c r="I112" i="6"/>
  <c r="I113" i="6"/>
  <c r="I114" i="6"/>
  <c r="J114" i="6"/>
  <c r="I115" i="6"/>
  <c r="I116" i="6"/>
  <c r="I117" i="6"/>
  <c r="I118" i="6"/>
  <c r="J118" i="6"/>
  <c r="I119" i="6"/>
  <c r="I120" i="6"/>
  <c r="I121" i="6"/>
  <c r="I122" i="6"/>
  <c r="J122" i="6"/>
  <c r="I123" i="6"/>
  <c r="I124" i="6"/>
  <c r="I125" i="6"/>
  <c r="I126" i="6"/>
  <c r="I127" i="6"/>
  <c r="I128" i="6"/>
  <c r="J128" i="6"/>
  <c r="I129" i="6"/>
  <c r="I130" i="6"/>
  <c r="I131" i="6"/>
  <c r="J131" i="6"/>
  <c r="I132" i="6"/>
  <c r="I133" i="6"/>
  <c r="I134" i="6"/>
  <c r="I135" i="6"/>
  <c r="I136" i="6"/>
  <c r="I137" i="6"/>
  <c r="I138" i="6"/>
  <c r="I139" i="6"/>
  <c r="J139" i="6"/>
  <c r="I140" i="6"/>
  <c r="J140" i="6"/>
  <c r="I141" i="6"/>
  <c r="J141" i="6"/>
  <c r="I142" i="6"/>
  <c r="I143" i="6"/>
  <c r="I144" i="6"/>
  <c r="I145" i="6"/>
  <c r="I146" i="6"/>
  <c r="I147" i="6"/>
  <c r="I148" i="6"/>
  <c r="I149" i="6"/>
  <c r="J149" i="6"/>
  <c r="I150" i="6"/>
  <c r="I151" i="6"/>
  <c r="I152" i="6"/>
  <c r="I153" i="6"/>
  <c r="I154" i="6"/>
  <c r="I155" i="6"/>
  <c r="I156" i="6"/>
  <c r="J156" i="6"/>
  <c r="I157" i="6"/>
  <c r="J157" i="6"/>
  <c r="I158" i="6"/>
  <c r="J158" i="6"/>
  <c r="I159" i="6"/>
  <c r="I160" i="6"/>
  <c r="I161" i="6"/>
  <c r="I162" i="6"/>
  <c r="I163" i="6"/>
  <c r="I164" i="6"/>
  <c r="I165" i="6"/>
  <c r="I166" i="6"/>
  <c r="I167" i="6"/>
  <c r="I168" i="6"/>
  <c r="I169" i="6"/>
  <c r="J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J189" i="6"/>
  <c r="I190" i="6"/>
  <c r="I191" i="6"/>
  <c r="I192" i="6"/>
  <c r="I193" i="6"/>
  <c r="I194" i="6"/>
  <c r="I195" i="6"/>
  <c r="I196" i="6"/>
  <c r="I197" i="6"/>
  <c r="I198" i="6"/>
  <c r="J198" i="6"/>
  <c r="I199" i="6"/>
  <c r="J199" i="6"/>
  <c r="I200" i="6"/>
  <c r="J200" i="6"/>
  <c r="I201" i="6"/>
  <c r="J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J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J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J274" i="6"/>
  <c r="I275" i="6"/>
  <c r="I276" i="6"/>
  <c r="J276" i="6"/>
  <c r="I277" i="6"/>
  <c r="I278" i="6"/>
  <c r="I279" i="6"/>
  <c r="I280" i="6"/>
  <c r="I281" i="6"/>
  <c r="I282" i="6"/>
  <c r="I283" i="6"/>
  <c r="I284" i="6"/>
  <c r="I285" i="6"/>
  <c r="J285" i="6"/>
  <c r="I286" i="6"/>
  <c r="I287" i="6"/>
  <c r="I288" i="6"/>
  <c r="I289" i="6"/>
  <c r="I290" i="6"/>
  <c r="J290" i="6"/>
  <c r="I291" i="6"/>
  <c r="I292" i="6"/>
  <c r="I293" i="6"/>
  <c r="J293" i="6"/>
  <c r="I294" i="6"/>
  <c r="I295" i="6"/>
  <c r="I296" i="6"/>
  <c r="J296" i="6"/>
  <c r="I297" i="6"/>
  <c r="I298" i="6"/>
  <c r="I299" i="6"/>
  <c r="J299" i="6"/>
  <c r="I300" i="6"/>
  <c r="I301" i="6"/>
  <c r="J301" i="6"/>
  <c r="I302" i="6"/>
  <c r="I303" i="6"/>
  <c r="J303" i="6"/>
  <c r="I304" i="6"/>
  <c r="I305" i="6"/>
  <c r="I306" i="6"/>
  <c r="I307" i="6"/>
  <c r="I308" i="6"/>
  <c r="I309" i="6"/>
  <c r="I310" i="6"/>
  <c r="J310" i="6"/>
  <c r="I311" i="6"/>
  <c r="I312" i="6"/>
  <c r="I313" i="6"/>
  <c r="I314" i="6"/>
  <c r="I315" i="6"/>
  <c r="I316" i="6"/>
  <c r="J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J336" i="6"/>
  <c r="I337" i="6"/>
  <c r="I338" i="6"/>
  <c r="J338" i="6"/>
  <c r="I339" i="6"/>
  <c r="I340" i="6"/>
  <c r="I341" i="6"/>
  <c r="I342" i="6"/>
  <c r="I343" i="6"/>
  <c r="J343" i="6"/>
  <c r="I344" i="6"/>
  <c r="I345" i="6"/>
  <c r="I346" i="6"/>
  <c r="I347" i="6"/>
  <c r="I348" i="6"/>
  <c r="I349" i="6"/>
  <c r="I350" i="6"/>
  <c r="I351" i="6"/>
  <c r="I352" i="6"/>
  <c r="I353" i="6"/>
  <c r="J353" i="6"/>
  <c r="I354" i="6"/>
  <c r="I355" i="6"/>
  <c r="I356" i="6"/>
  <c r="I357" i="6"/>
  <c r="I358" i="6"/>
  <c r="I359" i="6"/>
  <c r="I360" i="6"/>
  <c r="J360" i="6"/>
  <c r="I361" i="6"/>
  <c r="I362" i="6"/>
  <c r="I363" i="6"/>
  <c r="J363" i="6"/>
  <c r="I364" i="6"/>
  <c r="I365" i="6"/>
  <c r="I366" i="6"/>
  <c r="I367" i="6"/>
  <c r="I368" i="6"/>
  <c r="J368" i="6"/>
  <c r="I369" i="6"/>
  <c r="I370" i="6"/>
  <c r="J370" i="6"/>
  <c r="I371" i="6"/>
  <c r="I372" i="6"/>
  <c r="I373" i="6"/>
  <c r="I374" i="6"/>
  <c r="J374" i="6"/>
  <c r="I375" i="6"/>
  <c r="I376" i="6"/>
  <c r="J376" i="6"/>
  <c r="I377" i="6"/>
  <c r="I378" i="6"/>
  <c r="J378" i="6"/>
  <c r="I379" i="6"/>
  <c r="I380" i="6"/>
  <c r="I381" i="6"/>
  <c r="J381" i="6"/>
  <c r="I382" i="6"/>
  <c r="I383" i="6"/>
  <c r="J383" i="6"/>
  <c r="I384" i="6"/>
  <c r="I385" i="6"/>
  <c r="I386" i="6"/>
  <c r="I387" i="6"/>
  <c r="I388" i="6"/>
  <c r="I389" i="6"/>
  <c r="I390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406" i="6"/>
  <c r="J406" i="6"/>
  <c r="I407" i="6"/>
  <c r="I408" i="6"/>
  <c r="I409" i="6"/>
  <c r="I410" i="6"/>
  <c r="I411" i="6"/>
  <c r="I412" i="6"/>
  <c r="I413" i="6"/>
  <c r="I414" i="6"/>
  <c r="I415" i="6"/>
  <c r="I416" i="6"/>
  <c r="I417" i="6"/>
  <c r="I418" i="6"/>
  <c r="I419" i="6"/>
  <c r="I420" i="6"/>
  <c r="I421" i="6"/>
  <c r="I422" i="6"/>
  <c r="I423" i="6"/>
  <c r="I424" i="6"/>
  <c r="I425" i="6"/>
  <c r="J425" i="6"/>
  <c r="I426" i="6"/>
  <c r="I427" i="6"/>
  <c r="I428" i="6"/>
  <c r="I429" i="6"/>
  <c r="I430" i="6"/>
  <c r="I431" i="6"/>
  <c r="I432" i="6"/>
  <c r="I433" i="6"/>
  <c r="I434" i="6"/>
  <c r="I435" i="6"/>
  <c r="I436" i="6"/>
  <c r="I437" i="6"/>
  <c r="I438" i="6"/>
  <c r="I439" i="6"/>
  <c r="I440" i="6"/>
  <c r="I441" i="6"/>
  <c r="I442" i="6"/>
  <c r="I443" i="6"/>
  <c r="I444" i="6"/>
  <c r="I445" i="6"/>
  <c r="I446" i="6"/>
  <c r="I447" i="6"/>
  <c r="I448" i="6"/>
  <c r="I449" i="6"/>
  <c r="I450" i="6"/>
  <c r="I451" i="6"/>
  <c r="I452" i="6"/>
  <c r="I453" i="6"/>
  <c r="I454" i="6"/>
  <c r="I455" i="6"/>
  <c r="I456" i="6"/>
  <c r="I457" i="6"/>
  <c r="I458" i="6"/>
  <c r="J458" i="6"/>
  <c r="I459" i="6"/>
  <c r="I460" i="6"/>
  <c r="I461" i="6"/>
  <c r="I462" i="6"/>
  <c r="I463" i="6"/>
  <c r="I464" i="6"/>
  <c r="I465" i="6"/>
  <c r="J465" i="6"/>
  <c r="I466" i="6"/>
  <c r="I467" i="6"/>
  <c r="I468" i="6"/>
  <c r="I469" i="6"/>
  <c r="I470" i="6"/>
  <c r="I471" i="6"/>
  <c r="I472" i="6"/>
  <c r="I473" i="6"/>
  <c r="I474" i="6"/>
  <c r="I475" i="6"/>
  <c r="I476" i="6"/>
  <c r="I477" i="6"/>
  <c r="I478" i="6"/>
  <c r="I479" i="6"/>
  <c r="I480" i="6"/>
  <c r="I481" i="6"/>
  <c r="I482" i="6"/>
  <c r="I483" i="6"/>
  <c r="I484" i="6"/>
  <c r="I485" i="6"/>
  <c r="J485" i="6"/>
  <c r="I486" i="6"/>
  <c r="I487" i="6"/>
  <c r="J487" i="6"/>
  <c r="I488" i="6"/>
  <c r="I489" i="6"/>
  <c r="I490" i="6"/>
  <c r="I491" i="6"/>
  <c r="I492" i="6"/>
  <c r="I493" i="6"/>
  <c r="I494" i="6"/>
  <c r="I495" i="6"/>
  <c r="I496" i="6"/>
  <c r="I497" i="6"/>
  <c r="I498" i="6"/>
  <c r="I499" i="6"/>
  <c r="I500" i="6"/>
  <c r="I501" i="6"/>
  <c r="J501" i="6"/>
  <c r="I502" i="6"/>
  <c r="I503" i="6"/>
  <c r="I504" i="6"/>
  <c r="J504" i="6"/>
  <c r="I505" i="6"/>
  <c r="I506" i="6"/>
  <c r="I507" i="6"/>
  <c r="I508" i="6"/>
  <c r="J508" i="6"/>
  <c r="I509" i="6"/>
  <c r="I510" i="6"/>
  <c r="J510" i="6"/>
  <c r="I511" i="6"/>
  <c r="I512" i="6"/>
  <c r="I513" i="6"/>
  <c r="J513" i="6"/>
  <c r="I514" i="6"/>
  <c r="I515" i="6"/>
  <c r="J515" i="6"/>
  <c r="I516" i="6"/>
  <c r="I517" i="6"/>
  <c r="I518" i="6"/>
  <c r="I519" i="6"/>
  <c r="I520" i="6"/>
  <c r="J520" i="6"/>
  <c r="I521" i="6"/>
  <c r="I522" i="6"/>
  <c r="J522" i="6"/>
  <c r="I523" i="6"/>
  <c r="I524" i="6"/>
  <c r="I525" i="6"/>
  <c r="I526" i="6"/>
  <c r="I527" i="6"/>
  <c r="I528" i="6"/>
  <c r="I529" i="6"/>
  <c r="J529" i="6"/>
  <c r="I530" i="6"/>
  <c r="I531" i="6"/>
  <c r="I532" i="6"/>
  <c r="J532" i="6"/>
  <c r="I533" i="6"/>
  <c r="I534" i="6"/>
  <c r="J534" i="6"/>
  <c r="I535" i="6"/>
  <c r="I536" i="6"/>
  <c r="I537" i="6"/>
  <c r="I538" i="6"/>
  <c r="J538" i="6"/>
  <c r="I539" i="6"/>
  <c r="I540" i="6"/>
  <c r="I541" i="6"/>
  <c r="J541" i="6"/>
  <c r="I542" i="6"/>
  <c r="I543" i="6"/>
  <c r="I544" i="6"/>
  <c r="I545" i="6"/>
  <c r="I546" i="6"/>
  <c r="I547" i="6"/>
  <c r="I548" i="6"/>
  <c r="J548" i="6"/>
  <c r="I549" i="6"/>
  <c r="I550" i="6"/>
  <c r="I551" i="6"/>
  <c r="I552" i="6"/>
  <c r="I553" i="6"/>
  <c r="I554" i="6"/>
  <c r="I555" i="6"/>
  <c r="J555" i="6"/>
  <c r="I556" i="6"/>
  <c r="I557" i="6"/>
  <c r="I558" i="6"/>
  <c r="I559" i="6"/>
  <c r="I560" i="6"/>
  <c r="I561" i="6"/>
  <c r="J561" i="6"/>
  <c r="I562" i="6"/>
  <c r="I563" i="6"/>
  <c r="I564" i="6"/>
  <c r="I565" i="6"/>
  <c r="I566" i="6"/>
  <c r="I567" i="6"/>
  <c r="I568" i="6"/>
  <c r="I569" i="6"/>
  <c r="I570" i="6"/>
  <c r="J570" i="6"/>
  <c r="I571" i="6"/>
  <c r="I572" i="6"/>
  <c r="I573" i="6"/>
  <c r="I574" i="6"/>
  <c r="I575" i="6"/>
  <c r="I576" i="6"/>
  <c r="I577" i="6"/>
  <c r="I578" i="6"/>
  <c r="I579" i="6"/>
  <c r="I580" i="6"/>
  <c r="I581" i="6"/>
  <c r="I582" i="6"/>
  <c r="I583" i="6"/>
  <c r="I584" i="6"/>
  <c r="I585" i="6"/>
  <c r="I586" i="6"/>
  <c r="I587" i="6"/>
  <c r="I588" i="6"/>
  <c r="I589" i="6"/>
  <c r="I590" i="6"/>
  <c r="I591" i="6"/>
  <c r="I592" i="6"/>
  <c r="I593" i="6"/>
  <c r="I594" i="6"/>
  <c r="I595" i="6"/>
  <c r="I596" i="6"/>
  <c r="I597" i="6"/>
  <c r="I598" i="6"/>
  <c r="I599" i="6"/>
  <c r="I600" i="6"/>
  <c r="I601" i="6"/>
  <c r="I602" i="6"/>
  <c r="I603" i="6"/>
  <c r="I604" i="6"/>
  <c r="I605" i="6"/>
  <c r="J605" i="6"/>
  <c r="I606" i="6"/>
  <c r="I607" i="6"/>
  <c r="I608" i="6"/>
  <c r="I609" i="6"/>
  <c r="I610" i="6"/>
  <c r="I611" i="6"/>
  <c r="I612" i="6"/>
  <c r="I613" i="6"/>
  <c r="I614" i="6"/>
  <c r="J614" i="6"/>
  <c r="I615" i="6"/>
  <c r="I616" i="6"/>
  <c r="I617" i="6"/>
  <c r="I618" i="6"/>
  <c r="I619" i="6"/>
  <c r="I620" i="6"/>
  <c r="I621" i="6"/>
  <c r="I622" i="6"/>
  <c r="I623" i="6"/>
  <c r="I624" i="6"/>
  <c r="I625" i="6"/>
  <c r="I626" i="6"/>
  <c r="I627" i="6"/>
  <c r="I628" i="6"/>
  <c r="I629" i="6"/>
  <c r="I630" i="6"/>
  <c r="I631" i="6"/>
  <c r="I632" i="6"/>
  <c r="I633" i="6"/>
  <c r="I634" i="6"/>
  <c r="I635" i="6"/>
  <c r="I636" i="6"/>
  <c r="I637" i="6"/>
  <c r="I638" i="6"/>
  <c r="I639" i="6"/>
  <c r="I640" i="6"/>
  <c r="I641" i="6"/>
  <c r="I642" i="6"/>
  <c r="I643" i="6"/>
  <c r="I644" i="6"/>
  <c r="I645" i="6"/>
  <c r="I646" i="6"/>
  <c r="I647" i="6"/>
  <c r="I648" i="6"/>
  <c r="I649" i="6"/>
  <c r="I650" i="6"/>
  <c r="I651" i="6"/>
  <c r="I652" i="6"/>
  <c r="I653" i="6"/>
  <c r="I654" i="6"/>
  <c r="I655" i="6"/>
  <c r="I656" i="6"/>
  <c r="I657" i="6"/>
  <c r="I658" i="6"/>
  <c r="I659" i="6"/>
  <c r="I660" i="6"/>
  <c r="J660" i="6"/>
  <c r="I661" i="6"/>
  <c r="I662" i="6"/>
  <c r="J662" i="6"/>
  <c r="I663" i="6"/>
  <c r="I664" i="6"/>
  <c r="J664" i="6"/>
  <c r="I665" i="6"/>
  <c r="I666" i="6"/>
  <c r="I667" i="6"/>
  <c r="I668" i="6"/>
  <c r="I669" i="6"/>
  <c r="I670" i="6"/>
  <c r="I671" i="6"/>
  <c r="I672" i="6"/>
  <c r="I673" i="6"/>
  <c r="I674" i="6"/>
  <c r="I675" i="6"/>
  <c r="I676" i="6"/>
  <c r="J676" i="6"/>
  <c r="I677" i="6"/>
  <c r="I678" i="6"/>
  <c r="I679" i="6"/>
  <c r="I680" i="6"/>
  <c r="I681" i="6"/>
  <c r="J681" i="6"/>
  <c r="I682" i="6"/>
  <c r="I683" i="6"/>
  <c r="I684" i="6"/>
  <c r="I685" i="6"/>
  <c r="J685" i="6"/>
  <c r="I686" i="6"/>
  <c r="I687" i="6"/>
  <c r="I688" i="6"/>
  <c r="I689" i="6"/>
  <c r="I690" i="6"/>
  <c r="J690" i="6"/>
  <c r="I691" i="6"/>
  <c r="I692" i="6"/>
  <c r="I693" i="6"/>
  <c r="J693" i="6"/>
  <c r="I694" i="6"/>
  <c r="I695" i="6"/>
  <c r="I696" i="6"/>
  <c r="I697" i="6"/>
  <c r="I698" i="6"/>
  <c r="I699" i="6"/>
  <c r="J699" i="6"/>
  <c r="I700" i="6"/>
  <c r="I701" i="6"/>
  <c r="J701" i="6"/>
  <c r="I702" i="6"/>
  <c r="I703" i="6"/>
  <c r="I704" i="6"/>
  <c r="I705" i="6"/>
  <c r="I706" i="6"/>
  <c r="I707" i="6"/>
  <c r="I708" i="6"/>
  <c r="I709" i="6"/>
  <c r="I710" i="6"/>
  <c r="I711" i="6"/>
  <c r="I712" i="6"/>
  <c r="I713" i="6"/>
  <c r="I714" i="6"/>
  <c r="I715" i="6"/>
  <c r="I716" i="6"/>
  <c r="I717" i="6"/>
  <c r="J717" i="6"/>
  <c r="I718" i="6"/>
  <c r="I719" i="6"/>
  <c r="I720" i="6"/>
  <c r="I721" i="6"/>
  <c r="I722" i="6"/>
  <c r="I723" i="6"/>
  <c r="I724" i="6"/>
  <c r="I725" i="6"/>
  <c r="I726" i="6"/>
  <c r="I727" i="6"/>
  <c r="I728" i="6"/>
  <c r="I729" i="6"/>
  <c r="I730" i="6"/>
  <c r="I731" i="6"/>
  <c r="I732" i="6"/>
  <c r="I733" i="6"/>
  <c r="I734" i="6"/>
  <c r="I735" i="6"/>
  <c r="I736" i="6"/>
  <c r="I737" i="6"/>
  <c r="J737" i="6"/>
  <c r="I738" i="6"/>
  <c r="I739" i="6"/>
  <c r="J739" i="6"/>
  <c r="I740" i="6"/>
  <c r="I741" i="6"/>
  <c r="J741" i="6"/>
  <c r="I742" i="6"/>
  <c r="I743" i="6"/>
  <c r="J743" i="6"/>
  <c r="I744" i="6"/>
  <c r="I745" i="6"/>
  <c r="I746" i="6"/>
  <c r="I747" i="6"/>
  <c r="I748" i="6"/>
  <c r="I749" i="6"/>
  <c r="I750" i="6"/>
  <c r="I751" i="6"/>
  <c r="I752" i="6"/>
  <c r="I753" i="6"/>
  <c r="I754" i="6"/>
  <c r="I755" i="6"/>
  <c r="I756" i="6"/>
  <c r="I757" i="6"/>
  <c r="I758" i="6"/>
  <c r="I759" i="6"/>
  <c r="I760" i="6"/>
  <c r="I761" i="6"/>
  <c r="I762" i="6"/>
  <c r="I763" i="6"/>
  <c r="I764" i="6"/>
  <c r="I765" i="6"/>
  <c r="J765" i="6"/>
  <c r="I766" i="6"/>
  <c r="I767" i="6"/>
  <c r="I768" i="6"/>
  <c r="J768" i="6"/>
  <c r="I769" i="6"/>
  <c r="I770" i="6"/>
  <c r="J770" i="6"/>
  <c r="I771" i="6"/>
  <c r="I772" i="6"/>
  <c r="I773" i="6"/>
  <c r="I774" i="6"/>
  <c r="I775" i="6"/>
  <c r="I776" i="6"/>
  <c r="I777" i="6"/>
  <c r="I778" i="6"/>
  <c r="I779" i="6"/>
  <c r="I780" i="6"/>
  <c r="I781" i="6"/>
  <c r="I782" i="6"/>
  <c r="I783" i="6"/>
  <c r="I785" i="6"/>
  <c r="I786" i="6"/>
  <c r="I787" i="6"/>
  <c r="I788" i="6"/>
  <c r="I789" i="6"/>
  <c r="I790" i="6"/>
  <c r="I791" i="6"/>
  <c r="I792" i="6"/>
  <c r="I793" i="6"/>
  <c r="I794" i="6"/>
  <c r="I795" i="6"/>
  <c r="I796" i="6"/>
  <c r="I798" i="6"/>
  <c r="I799" i="6"/>
  <c r="I800" i="6"/>
  <c r="I801" i="6"/>
  <c r="I802" i="6"/>
  <c r="I803" i="6"/>
  <c r="I804" i="6"/>
  <c r="I805" i="6"/>
  <c r="I806" i="6"/>
  <c r="I807" i="6"/>
  <c r="I808" i="6"/>
  <c r="I809" i="6"/>
  <c r="I810" i="6"/>
  <c r="I811" i="6"/>
  <c r="I813" i="6"/>
  <c r="I815" i="6"/>
  <c r="I816" i="6"/>
  <c r="I817" i="6"/>
  <c r="I818" i="6"/>
  <c r="I819" i="6"/>
  <c r="I821" i="6"/>
  <c r="I822" i="6"/>
  <c r="I823" i="6"/>
  <c r="I824" i="6"/>
  <c r="I825" i="6"/>
  <c r="I826" i="6"/>
  <c r="I827" i="6"/>
  <c r="I828" i="6"/>
  <c r="I829" i="6"/>
  <c r="I830" i="6"/>
  <c r="I831" i="6"/>
  <c r="I832" i="6"/>
  <c r="I833" i="6"/>
  <c r="I834" i="6"/>
  <c r="I836" i="6"/>
  <c r="I838" i="6"/>
  <c r="I839" i="6"/>
  <c r="I840" i="6"/>
  <c r="I841" i="6"/>
  <c r="I842" i="6"/>
  <c r="I843" i="6"/>
  <c r="I844" i="6"/>
  <c r="I845" i="6"/>
  <c r="I847" i="6"/>
  <c r="I848" i="6"/>
  <c r="I849" i="6"/>
  <c r="I850" i="6"/>
  <c r="I852" i="6"/>
  <c r="I853" i="6"/>
  <c r="I855" i="6"/>
  <c r="I856" i="6"/>
  <c r="I858" i="6"/>
  <c r="I859" i="6"/>
  <c r="I860" i="6"/>
  <c r="I861" i="6"/>
  <c r="I862" i="6"/>
  <c r="I863" i="6"/>
  <c r="I864" i="6"/>
  <c r="I865" i="6"/>
  <c r="I866" i="6"/>
  <c r="I867" i="6"/>
  <c r="I868" i="6"/>
  <c r="I869" i="6"/>
  <c r="I870" i="6"/>
  <c r="I871" i="6"/>
  <c r="I872" i="6"/>
  <c r="I873" i="6"/>
  <c r="I874" i="6"/>
  <c r="I875" i="6"/>
  <c r="I876" i="6"/>
  <c r="I877" i="6"/>
  <c r="I878" i="6"/>
  <c r="I879" i="6"/>
  <c r="I880" i="6"/>
  <c r="I882" i="6"/>
  <c r="I884" i="6"/>
  <c r="I886" i="6"/>
  <c r="I887" i="6"/>
  <c r="I888" i="6"/>
  <c r="I889" i="6"/>
  <c r="I890" i="6"/>
  <c r="I892" i="6"/>
  <c r="I893" i="6"/>
  <c r="I895" i="6"/>
  <c r="I896" i="6"/>
  <c r="I897" i="6"/>
  <c r="I898" i="6"/>
  <c r="I899" i="6"/>
  <c r="I901" i="6"/>
  <c r="I902" i="6"/>
  <c r="I903" i="6"/>
  <c r="I904" i="6"/>
  <c r="I905" i="6"/>
  <c r="I906" i="6"/>
  <c r="I907" i="6"/>
  <c r="I908" i="6"/>
  <c r="I909" i="6"/>
  <c r="I911" i="6"/>
  <c r="I912" i="6"/>
  <c r="I913" i="6"/>
  <c r="I914" i="6"/>
  <c r="I915" i="6"/>
  <c r="I916" i="6"/>
  <c r="I918" i="6"/>
  <c r="I919" i="6"/>
  <c r="I920" i="6"/>
  <c r="I921" i="6"/>
  <c r="I922" i="6"/>
  <c r="I923" i="6"/>
  <c r="I924" i="6"/>
  <c r="I925" i="6"/>
  <c r="I927" i="6"/>
  <c r="I928" i="6"/>
  <c r="I929" i="6"/>
  <c r="I930" i="6"/>
  <c r="I931" i="6"/>
  <c r="I932" i="6"/>
  <c r="I934" i="6"/>
  <c r="I935" i="6"/>
  <c r="I936" i="6"/>
  <c r="I937" i="6"/>
  <c r="I939" i="6"/>
  <c r="I941" i="6"/>
  <c r="I942" i="6"/>
  <c r="I943" i="6"/>
  <c r="I945" i="6"/>
  <c r="I946" i="6"/>
  <c r="I947" i="6"/>
  <c r="I948" i="6"/>
  <c r="I949" i="6"/>
  <c r="I950" i="6"/>
  <c r="I951" i="6"/>
  <c r="I952" i="6"/>
  <c r="I953" i="6"/>
  <c r="I954" i="6"/>
  <c r="I955" i="6"/>
  <c r="I956" i="6"/>
  <c r="I957" i="6"/>
  <c r="I958" i="6"/>
  <c r="I959" i="6"/>
  <c r="I960" i="6"/>
  <c r="I961" i="6"/>
  <c r="I962" i="6"/>
  <c r="I963" i="6"/>
  <c r="I964" i="6"/>
  <c r="I965" i="6"/>
  <c r="I966" i="6"/>
  <c r="I967" i="6"/>
  <c r="I968" i="6"/>
  <c r="I969" i="6"/>
  <c r="I970" i="6"/>
  <c r="I971" i="6"/>
  <c r="I972" i="6"/>
  <c r="I973" i="6"/>
  <c r="I974" i="6"/>
  <c r="I975" i="6"/>
  <c r="I976" i="6"/>
  <c r="I977" i="6"/>
  <c r="I978" i="6"/>
  <c r="I979" i="6"/>
  <c r="I980" i="6"/>
  <c r="I981" i="6"/>
  <c r="I982" i="6"/>
  <c r="I983" i="6"/>
  <c r="I984" i="6"/>
  <c r="I985" i="6"/>
  <c r="I986" i="6"/>
  <c r="I987" i="6"/>
  <c r="I988" i="6"/>
  <c r="I989" i="6"/>
  <c r="I990" i="6"/>
  <c r="I991" i="6"/>
  <c r="I993" i="6"/>
  <c r="I994" i="6"/>
  <c r="I995" i="6"/>
  <c r="I996" i="6"/>
  <c r="I997" i="6"/>
  <c r="I998" i="6"/>
  <c r="I999" i="6"/>
  <c r="I1000" i="6"/>
  <c r="I1001" i="6"/>
  <c r="I1002" i="6"/>
  <c r="I1003" i="6"/>
  <c r="I1004" i="6"/>
  <c r="I1005" i="6"/>
  <c r="I1006" i="6"/>
  <c r="I1007" i="6"/>
  <c r="I1008" i="6"/>
  <c r="I1009" i="6"/>
  <c r="I1011" i="6"/>
  <c r="I1012" i="6"/>
  <c r="I1013" i="6"/>
  <c r="I1014" i="6"/>
  <c r="I1015" i="6"/>
  <c r="I1016" i="6"/>
  <c r="I1017" i="6"/>
  <c r="I1018" i="6"/>
  <c r="I1019" i="6"/>
  <c r="I1020" i="6"/>
  <c r="I1021" i="6"/>
  <c r="I1022" i="6"/>
  <c r="I1023" i="6"/>
  <c r="I1024" i="6"/>
  <c r="I1025" i="6"/>
  <c r="I1026" i="6"/>
  <c r="I1027" i="6"/>
  <c r="I1028" i="6"/>
  <c r="I1029" i="6"/>
  <c r="I1030" i="6"/>
  <c r="I1031" i="6"/>
  <c r="I1032" i="6"/>
  <c r="I1033" i="6"/>
  <c r="I1034" i="6"/>
  <c r="I1035" i="6"/>
  <c r="I1036" i="6"/>
  <c r="I1037" i="6"/>
  <c r="I1038" i="6"/>
  <c r="I1039" i="6"/>
  <c r="I1040" i="6"/>
  <c r="I1041" i="6"/>
  <c r="I1042" i="6"/>
  <c r="I1043" i="6"/>
  <c r="I1044" i="6"/>
  <c r="I1045" i="6"/>
  <c r="I1046" i="6"/>
  <c r="I1047" i="6"/>
  <c r="I1048" i="6"/>
  <c r="I1050" i="6"/>
  <c r="I1051" i="6"/>
  <c r="I1052" i="6"/>
  <c r="I1053" i="6"/>
  <c r="I1054" i="6"/>
  <c r="I1055" i="6"/>
  <c r="I1056" i="6"/>
  <c r="I1057" i="6"/>
  <c r="I1058" i="6"/>
  <c r="I1059" i="6"/>
  <c r="I1061" i="6"/>
  <c r="I1062" i="6"/>
  <c r="I1064" i="6"/>
  <c r="I1065" i="6"/>
  <c r="I1066" i="6"/>
  <c r="I1067" i="6"/>
  <c r="I1068" i="6"/>
  <c r="I1069" i="6"/>
  <c r="I1070" i="6"/>
  <c r="I1071" i="6"/>
  <c r="I1072" i="6"/>
  <c r="I1073" i="6"/>
  <c r="I1074" i="6"/>
  <c r="I1076" i="6"/>
  <c r="I1077" i="6"/>
  <c r="I1078" i="6"/>
  <c r="I1079" i="6"/>
  <c r="I1080" i="6"/>
  <c r="I1081" i="6"/>
  <c r="I1082" i="6"/>
  <c r="I1083" i="6"/>
  <c r="I1084" i="6"/>
  <c r="I1085" i="6"/>
  <c r="I1086" i="6"/>
  <c r="I1087" i="6"/>
  <c r="I1088" i="6"/>
  <c r="I1089" i="6"/>
  <c r="I1090" i="6"/>
  <c r="I1091" i="6"/>
  <c r="I1092" i="6"/>
  <c r="I1093" i="6"/>
  <c r="I1094" i="6"/>
  <c r="I1095" i="6"/>
  <c r="I1096" i="6"/>
  <c r="I1097" i="6"/>
  <c r="I1098" i="6"/>
  <c r="I1099" i="6"/>
  <c r="I1100" i="6"/>
  <c r="I1101" i="6"/>
  <c r="I1102" i="6"/>
  <c r="I1103" i="6"/>
  <c r="I1104" i="6"/>
  <c r="I1105" i="6"/>
  <c r="I1106" i="6"/>
  <c r="I1107" i="6"/>
  <c r="I1108" i="6"/>
  <c r="I1109" i="6"/>
  <c r="I1110" i="6"/>
  <c r="I1111" i="6"/>
  <c r="I1112" i="6"/>
  <c r="I1113" i="6"/>
  <c r="I1114" i="6"/>
  <c r="I1115" i="6"/>
  <c r="I1117" i="6"/>
  <c r="I1118" i="6"/>
  <c r="I1119" i="6"/>
  <c r="I1120" i="6"/>
  <c r="I1121" i="6"/>
  <c r="I1122" i="6"/>
  <c r="I1123" i="6"/>
  <c r="I1124" i="6"/>
  <c r="I1125" i="6"/>
  <c r="I1126" i="6"/>
  <c r="I1127" i="6"/>
  <c r="I1129" i="6"/>
  <c r="I1130" i="6"/>
  <c r="I1131" i="6"/>
  <c r="I1133" i="6"/>
  <c r="I1134" i="6"/>
  <c r="I1136" i="6"/>
  <c r="I1137" i="6"/>
  <c r="I1139" i="6"/>
  <c r="I1140" i="6"/>
  <c r="I1141" i="6"/>
  <c r="I1142" i="6"/>
  <c r="I1143" i="6"/>
  <c r="I1144" i="6"/>
  <c r="I1145" i="6"/>
  <c r="I1147" i="6"/>
  <c r="I1148" i="6"/>
  <c r="I1149" i="6"/>
  <c r="I1150" i="6"/>
  <c r="I1151" i="6"/>
  <c r="I1152" i="6"/>
  <c r="I1153" i="6"/>
  <c r="I1155" i="6"/>
  <c r="I1157" i="6"/>
  <c r="I1158" i="6"/>
  <c r="I1159" i="6"/>
  <c r="I1160" i="6"/>
  <c r="I1161" i="6"/>
  <c r="I1162" i="6"/>
  <c r="I1163" i="6"/>
  <c r="I1164" i="6"/>
  <c r="I1165" i="6"/>
  <c r="I1166" i="6"/>
  <c r="I1167" i="6"/>
  <c r="I1168" i="6"/>
  <c r="I1170" i="6"/>
  <c r="I1172" i="6"/>
  <c r="I1173" i="6"/>
  <c r="I1174" i="6"/>
  <c r="I1176" i="6"/>
  <c r="I1177" i="6"/>
  <c r="I1178" i="6"/>
  <c r="I1179" i="6"/>
  <c r="I1180" i="6"/>
  <c r="I1181" i="6"/>
  <c r="I1183" i="6"/>
  <c r="I1184" i="6"/>
  <c r="I1185" i="6"/>
  <c r="I1186" i="6"/>
  <c r="I1187" i="6"/>
  <c r="I1188" i="6"/>
  <c r="I1189" i="6"/>
  <c r="I1190" i="6"/>
  <c r="I1191" i="6"/>
  <c r="I1192" i="6"/>
  <c r="I1193" i="6"/>
  <c r="I1194" i="6"/>
  <c r="I1195" i="6"/>
  <c r="I1196" i="6"/>
  <c r="I1197" i="6"/>
  <c r="I1198" i="6"/>
  <c r="I1200" i="6"/>
  <c r="J1200" i="6"/>
  <c r="I1201" i="6"/>
  <c r="J1201" i="6"/>
  <c r="I1202" i="6"/>
  <c r="J1202" i="6"/>
  <c r="I1203" i="6"/>
  <c r="J1203" i="6"/>
  <c r="I1204" i="6"/>
  <c r="J1204" i="6"/>
  <c r="I1205" i="6"/>
  <c r="J1205" i="6"/>
  <c r="I1206" i="6"/>
  <c r="J1206" i="6"/>
  <c r="I1207" i="6"/>
  <c r="J1207" i="6"/>
  <c r="I1209" i="6"/>
  <c r="I1210" i="6"/>
  <c r="I1211" i="6"/>
  <c r="I1212" i="6"/>
  <c r="I1213" i="6"/>
  <c r="I1214" i="6"/>
  <c r="I1215" i="6"/>
  <c r="I1216" i="6"/>
  <c r="I1217" i="6"/>
  <c r="J1218" i="6"/>
  <c r="J1219" i="6"/>
  <c r="J1220" i="6"/>
  <c r="J1221" i="6"/>
  <c r="J1222" i="6"/>
  <c r="J1223" i="6"/>
  <c r="J1224" i="6"/>
  <c r="J1225" i="6"/>
  <c r="J1226" i="6"/>
  <c r="J1227" i="6"/>
  <c r="J1228" i="6"/>
  <c r="J1229" i="6"/>
  <c r="J1230" i="6"/>
  <c r="J1231" i="6"/>
  <c r="J3" i="6"/>
  <c r="I3" i="6"/>
  <c r="G10" i="2"/>
  <c r="G12" i="2"/>
  <c r="G13" i="2"/>
  <c r="G14" i="2"/>
  <c r="G15" i="2"/>
  <c r="G18" i="2"/>
  <c r="G19" i="2"/>
  <c r="G20" i="2"/>
  <c r="G21" i="2"/>
  <c r="G22" i="2"/>
  <c r="G23" i="2"/>
  <c r="G24" i="2"/>
  <c r="G26" i="2"/>
  <c r="G27" i="2"/>
  <c r="G28" i="2"/>
  <c r="G29" i="2"/>
  <c r="G30" i="2"/>
  <c r="G31" i="2"/>
  <c r="G32" i="2"/>
  <c r="G33" i="2"/>
  <c r="G36" i="2"/>
  <c r="G37" i="2"/>
  <c r="G38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9" i="2"/>
  <c r="G60" i="2"/>
  <c r="G61" i="2"/>
  <c r="G62" i="2"/>
  <c r="G65" i="2"/>
  <c r="G66" i="2"/>
  <c r="G67" i="2"/>
  <c r="G68" i="2"/>
  <c r="G69" i="2"/>
  <c r="G70" i="2"/>
  <c r="G71" i="2"/>
  <c r="G74" i="2"/>
  <c r="G76" i="2"/>
  <c r="G79" i="2"/>
  <c r="G80" i="2"/>
  <c r="G84" i="2"/>
  <c r="G85" i="2"/>
  <c r="G87" i="2"/>
  <c r="G88" i="2"/>
  <c r="G89" i="2"/>
  <c r="G91" i="2"/>
  <c r="G92" i="2"/>
  <c r="G93" i="2"/>
  <c r="G94" i="2"/>
  <c r="G95" i="2"/>
  <c r="G97" i="2"/>
  <c r="G98" i="2"/>
  <c r="G99" i="2"/>
  <c r="G100" i="2"/>
  <c r="G101" i="2"/>
  <c r="G102" i="2"/>
  <c r="G104" i="2"/>
  <c r="G105" i="2"/>
  <c r="G106" i="2"/>
  <c r="G107" i="2"/>
  <c r="G108" i="2"/>
  <c r="G109" i="2"/>
  <c r="G112" i="2"/>
  <c r="G115" i="2"/>
  <c r="G117" i="2"/>
  <c r="G120" i="2"/>
  <c r="G122" i="2"/>
  <c r="G123" i="2"/>
  <c r="G124" i="2"/>
  <c r="G125" i="2"/>
  <c r="G127" i="2"/>
  <c r="G128" i="2"/>
  <c r="G129" i="2"/>
  <c r="H129" i="2" s="1"/>
  <c r="G142" i="2"/>
  <c r="G143" i="2"/>
  <c r="F1217" i="6" l="1"/>
  <c r="J1217" i="6" s="1"/>
  <c r="F1216" i="6"/>
  <c r="J1216" i="6" s="1"/>
  <c r="F1215" i="6"/>
  <c r="J1215" i="6" s="1"/>
  <c r="F1214" i="6"/>
  <c r="J1214" i="6" s="1"/>
  <c r="F1213" i="6"/>
  <c r="J1213" i="6" s="1"/>
  <c r="F1212" i="6"/>
  <c r="J1212" i="6" s="1"/>
  <c r="F1211" i="6"/>
  <c r="J1211" i="6" s="1"/>
  <c r="F1210" i="6"/>
  <c r="J1210" i="6" s="1"/>
  <c r="F1209" i="6"/>
  <c r="J1209" i="6" s="1"/>
  <c r="F1198" i="6"/>
  <c r="J1198" i="6" s="1"/>
  <c r="F1197" i="6"/>
  <c r="J1197" i="6" s="1"/>
  <c r="F1196" i="6"/>
  <c r="J1196" i="6" s="1"/>
  <c r="F1195" i="6"/>
  <c r="J1195" i="6" s="1"/>
  <c r="F1194" i="6"/>
  <c r="J1194" i="6" s="1"/>
  <c r="F1193" i="6"/>
  <c r="J1193" i="6" s="1"/>
  <c r="F1192" i="6"/>
  <c r="J1192" i="6" s="1"/>
  <c r="F1191" i="6"/>
  <c r="J1191" i="6" s="1"/>
  <c r="F1190" i="6"/>
  <c r="J1190" i="6" s="1"/>
  <c r="F1189" i="6"/>
  <c r="J1189" i="6" s="1"/>
  <c r="F1188" i="6"/>
  <c r="J1188" i="6" s="1"/>
  <c r="F1187" i="6"/>
  <c r="J1187" i="6" s="1"/>
  <c r="F1186" i="6"/>
  <c r="J1186" i="6" s="1"/>
  <c r="F1185" i="6"/>
  <c r="J1185" i="6" s="1"/>
  <c r="F1184" i="6"/>
  <c r="J1184" i="6" s="1"/>
  <c r="F1183" i="6"/>
  <c r="J1183" i="6" s="1"/>
  <c r="F1181" i="6"/>
  <c r="J1181" i="6" s="1"/>
  <c r="F1180" i="6"/>
  <c r="J1180" i="6" s="1"/>
  <c r="F1179" i="6"/>
  <c r="J1179" i="6" s="1"/>
  <c r="F1178" i="6"/>
  <c r="J1178" i="6" s="1"/>
  <c r="F1177" i="6"/>
  <c r="J1177" i="6" s="1"/>
  <c r="F1176" i="6"/>
  <c r="J1176" i="6" s="1"/>
  <c r="F1174" i="6"/>
  <c r="J1174" i="6" s="1"/>
  <c r="F1173" i="6"/>
  <c r="J1173" i="6" s="1"/>
  <c r="F1172" i="6"/>
  <c r="J1172" i="6" s="1"/>
  <c r="F1170" i="6"/>
  <c r="J1170" i="6" s="1"/>
  <c r="F1168" i="6"/>
  <c r="J1168" i="6" s="1"/>
  <c r="F1167" i="6"/>
  <c r="J1167" i="6" s="1"/>
  <c r="F1166" i="6"/>
  <c r="J1166" i="6" s="1"/>
  <c r="F1165" i="6"/>
  <c r="J1165" i="6" s="1"/>
  <c r="F1164" i="6"/>
  <c r="J1164" i="6" s="1"/>
  <c r="F1163" i="6"/>
  <c r="J1163" i="6" s="1"/>
  <c r="F1162" i="6"/>
  <c r="J1162" i="6" s="1"/>
  <c r="F1161" i="6"/>
  <c r="J1161" i="6" s="1"/>
  <c r="F1160" i="6"/>
  <c r="J1160" i="6" s="1"/>
  <c r="F1159" i="6"/>
  <c r="J1159" i="6" s="1"/>
  <c r="F1158" i="6"/>
  <c r="J1158" i="6" s="1"/>
  <c r="F1157" i="6"/>
  <c r="J1157" i="6" s="1"/>
  <c r="F1155" i="6"/>
  <c r="J1155" i="6" s="1"/>
  <c r="F1153" i="6"/>
  <c r="J1153" i="6" s="1"/>
  <c r="F1152" i="6"/>
  <c r="J1152" i="6" s="1"/>
  <c r="F1151" i="6"/>
  <c r="J1151" i="6" s="1"/>
  <c r="F1150" i="6"/>
  <c r="J1150" i="6" s="1"/>
  <c r="F1149" i="6"/>
  <c r="J1149" i="6" s="1"/>
  <c r="F1148" i="6"/>
  <c r="J1148" i="6" s="1"/>
  <c r="F1147" i="6"/>
  <c r="J1147" i="6" s="1"/>
  <c r="F1145" i="6"/>
  <c r="J1145" i="6" s="1"/>
  <c r="F1144" i="6"/>
  <c r="J1144" i="6" s="1"/>
  <c r="F1143" i="6"/>
  <c r="J1143" i="6" s="1"/>
  <c r="F1142" i="6"/>
  <c r="J1142" i="6" s="1"/>
  <c r="F1141" i="6"/>
  <c r="J1141" i="6" s="1"/>
  <c r="F1140" i="6"/>
  <c r="J1140" i="6" s="1"/>
  <c r="F1139" i="6"/>
  <c r="J1139" i="6" s="1"/>
  <c r="F1137" i="6"/>
  <c r="J1137" i="6" s="1"/>
  <c r="F1136" i="6"/>
  <c r="J1136" i="6" s="1"/>
  <c r="F1134" i="6"/>
  <c r="J1134" i="6" s="1"/>
  <c r="F1133" i="6"/>
  <c r="J1133" i="6" s="1"/>
  <c r="F1131" i="6"/>
  <c r="J1131" i="6" s="1"/>
  <c r="F1130" i="6"/>
  <c r="J1130" i="6" s="1"/>
  <c r="F1129" i="6"/>
  <c r="J1129" i="6" s="1"/>
  <c r="F1127" i="6"/>
  <c r="J1127" i="6" s="1"/>
  <c r="F1126" i="6"/>
  <c r="J1126" i="6" s="1"/>
  <c r="F1125" i="6"/>
  <c r="J1125" i="6" s="1"/>
  <c r="F1124" i="6"/>
  <c r="J1124" i="6" s="1"/>
  <c r="F1123" i="6"/>
  <c r="J1123" i="6" s="1"/>
  <c r="F1122" i="6"/>
  <c r="J1122" i="6" s="1"/>
  <c r="F1121" i="6"/>
  <c r="J1121" i="6" s="1"/>
  <c r="F1120" i="6"/>
  <c r="J1120" i="6" s="1"/>
  <c r="F1119" i="6"/>
  <c r="J1119" i="6" s="1"/>
  <c r="F1118" i="6"/>
  <c r="J1118" i="6" s="1"/>
  <c r="F1117" i="6"/>
  <c r="J1117" i="6" s="1"/>
  <c r="F1115" i="6"/>
  <c r="J1115" i="6" s="1"/>
  <c r="F1114" i="6"/>
  <c r="J1114" i="6" s="1"/>
  <c r="F1113" i="6"/>
  <c r="J1113" i="6" s="1"/>
  <c r="F1112" i="6"/>
  <c r="J1112" i="6" s="1"/>
  <c r="F1111" i="6"/>
  <c r="J1111" i="6" s="1"/>
  <c r="F1110" i="6"/>
  <c r="J1110" i="6" s="1"/>
  <c r="F1109" i="6"/>
  <c r="J1109" i="6" s="1"/>
  <c r="F1108" i="6"/>
  <c r="J1108" i="6" s="1"/>
  <c r="F1107" i="6"/>
  <c r="J1107" i="6" s="1"/>
  <c r="F1106" i="6"/>
  <c r="J1106" i="6" s="1"/>
  <c r="F1105" i="6"/>
  <c r="J1105" i="6" s="1"/>
  <c r="F1104" i="6"/>
  <c r="J1104" i="6" s="1"/>
  <c r="F1103" i="6"/>
  <c r="J1103" i="6" s="1"/>
  <c r="F1102" i="6"/>
  <c r="J1102" i="6" s="1"/>
  <c r="F1101" i="6"/>
  <c r="J1101" i="6" s="1"/>
  <c r="F1100" i="6"/>
  <c r="J1100" i="6" s="1"/>
  <c r="F1099" i="6"/>
  <c r="J1099" i="6" s="1"/>
  <c r="F1098" i="6"/>
  <c r="J1098" i="6" s="1"/>
  <c r="F1097" i="6"/>
  <c r="J1097" i="6" s="1"/>
  <c r="F1096" i="6"/>
  <c r="J1096" i="6" s="1"/>
  <c r="F1095" i="6"/>
  <c r="J1095" i="6" s="1"/>
  <c r="F1094" i="6"/>
  <c r="J1094" i="6" s="1"/>
  <c r="F1093" i="6"/>
  <c r="J1093" i="6" s="1"/>
  <c r="F1092" i="6"/>
  <c r="J1092" i="6" s="1"/>
  <c r="F1091" i="6"/>
  <c r="J1091" i="6" s="1"/>
  <c r="F1090" i="6"/>
  <c r="J1090" i="6" s="1"/>
  <c r="F1089" i="6"/>
  <c r="J1089" i="6" s="1"/>
  <c r="F1088" i="6"/>
  <c r="J1088" i="6" s="1"/>
  <c r="F1087" i="6"/>
  <c r="J1087" i="6" s="1"/>
  <c r="F1086" i="6"/>
  <c r="J1086" i="6" s="1"/>
  <c r="F1085" i="6"/>
  <c r="J1085" i="6" s="1"/>
  <c r="F1084" i="6"/>
  <c r="J1084" i="6" s="1"/>
  <c r="F1083" i="6"/>
  <c r="J1083" i="6" s="1"/>
  <c r="F1082" i="6"/>
  <c r="J1082" i="6" s="1"/>
  <c r="F1081" i="6"/>
  <c r="J1081" i="6" s="1"/>
  <c r="F1080" i="6"/>
  <c r="J1080" i="6" s="1"/>
  <c r="F1079" i="6"/>
  <c r="J1079" i="6" s="1"/>
  <c r="F1078" i="6"/>
  <c r="J1078" i="6" s="1"/>
  <c r="F1077" i="6"/>
  <c r="J1077" i="6" s="1"/>
  <c r="F1076" i="6"/>
  <c r="J1076" i="6" s="1"/>
  <c r="F1074" i="6"/>
  <c r="J1074" i="6" s="1"/>
  <c r="F1073" i="6"/>
  <c r="J1073" i="6" s="1"/>
  <c r="F1072" i="6"/>
  <c r="J1072" i="6" s="1"/>
  <c r="F1071" i="6"/>
  <c r="J1071" i="6" s="1"/>
  <c r="F1070" i="6"/>
  <c r="J1070" i="6" s="1"/>
  <c r="F1069" i="6"/>
  <c r="J1069" i="6" s="1"/>
  <c r="F1068" i="6"/>
  <c r="J1068" i="6" s="1"/>
  <c r="F1067" i="6"/>
  <c r="J1067" i="6" s="1"/>
  <c r="F1066" i="6"/>
  <c r="J1066" i="6" s="1"/>
  <c r="F1065" i="6"/>
  <c r="J1065" i="6" s="1"/>
  <c r="F1064" i="6"/>
  <c r="J1064" i="6" s="1"/>
  <c r="F1062" i="6"/>
  <c r="J1062" i="6" s="1"/>
  <c r="F1061" i="6"/>
  <c r="J1061" i="6" s="1"/>
  <c r="F1059" i="6"/>
  <c r="J1059" i="6" s="1"/>
  <c r="F1058" i="6"/>
  <c r="J1058" i="6" s="1"/>
  <c r="F1057" i="6"/>
  <c r="J1057" i="6" s="1"/>
  <c r="F1056" i="6"/>
  <c r="J1056" i="6" s="1"/>
  <c r="F1055" i="6"/>
  <c r="J1055" i="6" s="1"/>
  <c r="F1054" i="6"/>
  <c r="J1054" i="6" s="1"/>
  <c r="F1053" i="6"/>
  <c r="J1053" i="6" s="1"/>
  <c r="F1052" i="6"/>
  <c r="J1052" i="6" s="1"/>
  <c r="F1051" i="6"/>
  <c r="J1051" i="6" s="1"/>
  <c r="F1050" i="6"/>
  <c r="J1050" i="6" s="1"/>
  <c r="F1048" i="6"/>
  <c r="J1048" i="6" s="1"/>
  <c r="F1047" i="6"/>
  <c r="J1047" i="6" s="1"/>
  <c r="F1046" i="6"/>
  <c r="J1046" i="6" s="1"/>
  <c r="F1045" i="6"/>
  <c r="J1045" i="6" s="1"/>
  <c r="F1044" i="6"/>
  <c r="J1044" i="6" s="1"/>
  <c r="F1043" i="6"/>
  <c r="J1043" i="6" s="1"/>
  <c r="F1042" i="6"/>
  <c r="J1042" i="6" s="1"/>
  <c r="F1041" i="6"/>
  <c r="J1041" i="6" s="1"/>
  <c r="F1040" i="6"/>
  <c r="J1040" i="6" s="1"/>
  <c r="F1039" i="6"/>
  <c r="J1039" i="6" s="1"/>
  <c r="F1038" i="6"/>
  <c r="J1038" i="6" s="1"/>
  <c r="F1037" i="6"/>
  <c r="J1037" i="6" s="1"/>
  <c r="F1036" i="6"/>
  <c r="J1036" i="6" s="1"/>
  <c r="F1035" i="6"/>
  <c r="J1035" i="6" s="1"/>
  <c r="F1034" i="6"/>
  <c r="J1034" i="6" s="1"/>
  <c r="F1033" i="6"/>
  <c r="J1033" i="6" s="1"/>
  <c r="F1032" i="6"/>
  <c r="J1032" i="6" s="1"/>
  <c r="F1031" i="6"/>
  <c r="J1031" i="6" s="1"/>
  <c r="F1030" i="6"/>
  <c r="J1030" i="6" s="1"/>
  <c r="F1029" i="6"/>
  <c r="J1029" i="6" s="1"/>
  <c r="F1028" i="6"/>
  <c r="J1028" i="6" s="1"/>
  <c r="F1027" i="6"/>
  <c r="J1027" i="6" s="1"/>
  <c r="F1026" i="6"/>
  <c r="J1026" i="6" s="1"/>
  <c r="F1025" i="6"/>
  <c r="J1025" i="6" s="1"/>
  <c r="F1024" i="6"/>
  <c r="J1024" i="6" s="1"/>
  <c r="F1023" i="6"/>
  <c r="J1023" i="6" s="1"/>
  <c r="F1022" i="6"/>
  <c r="J1022" i="6" s="1"/>
  <c r="F1021" i="6"/>
  <c r="J1021" i="6" s="1"/>
  <c r="F1020" i="6"/>
  <c r="J1020" i="6" s="1"/>
  <c r="F1019" i="6"/>
  <c r="J1019" i="6" s="1"/>
  <c r="F1018" i="6"/>
  <c r="J1018" i="6" s="1"/>
  <c r="F1017" i="6"/>
  <c r="J1017" i="6" s="1"/>
  <c r="F1016" i="6"/>
  <c r="J1016" i="6" s="1"/>
  <c r="F1015" i="6"/>
  <c r="J1015" i="6" s="1"/>
  <c r="F1014" i="6"/>
  <c r="J1014" i="6" s="1"/>
  <c r="F1013" i="6"/>
  <c r="J1013" i="6" s="1"/>
  <c r="F1012" i="6"/>
  <c r="J1012" i="6" s="1"/>
  <c r="F1011" i="6"/>
  <c r="J1011" i="6" s="1"/>
  <c r="F1009" i="6"/>
  <c r="J1009" i="6" s="1"/>
  <c r="F1008" i="6"/>
  <c r="J1008" i="6" s="1"/>
  <c r="F1007" i="6"/>
  <c r="J1007" i="6" s="1"/>
  <c r="F1006" i="6"/>
  <c r="J1006" i="6" s="1"/>
  <c r="F1005" i="6"/>
  <c r="J1005" i="6" s="1"/>
  <c r="F1004" i="6"/>
  <c r="J1004" i="6" s="1"/>
  <c r="F1003" i="6"/>
  <c r="J1003" i="6" s="1"/>
  <c r="F1002" i="6"/>
  <c r="J1002" i="6" s="1"/>
  <c r="F1001" i="6"/>
  <c r="J1001" i="6" s="1"/>
  <c r="F1000" i="6"/>
  <c r="J1000" i="6" s="1"/>
  <c r="F999" i="6"/>
  <c r="J999" i="6" s="1"/>
  <c r="F998" i="6"/>
  <c r="J998" i="6" s="1"/>
  <c r="F997" i="6"/>
  <c r="J997" i="6" s="1"/>
  <c r="F996" i="6"/>
  <c r="J996" i="6" s="1"/>
  <c r="F995" i="6"/>
  <c r="J995" i="6" s="1"/>
  <c r="F994" i="6"/>
  <c r="J994" i="6" s="1"/>
  <c r="F993" i="6"/>
  <c r="J993" i="6" s="1"/>
  <c r="F991" i="6"/>
  <c r="J991" i="6" s="1"/>
  <c r="F990" i="6"/>
  <c r="J990" i="6" s="1"/>
  <c r="F989" i="6"/>
  <c r="J989" i="6" s="1"/>
  <c r="F988" i="6"/>
  <c r="J988" i="6" s="1"/>
  <c r="F987" i="6"/>
  <c r="J987" i="6" s="1"/>
  <c r="F986" i="6"/>
  <c r="J986" i="6" s="1"/>
  <c r="F985" i="6"/>
  <c r="J985" i="6" s="1"/>
  <c r="F984" i="6"/>
  <c r="J984" i="6" s="1"/>
  <c r="F983" i="6"/>
  <c r="J983" i="6" s="1"/>
  <c r="F982" i="6"/>
  <c r="J982" i="6" s="1"/>
  <c r="F981" i="6"/>
  <c r="J981" i="6" s="1"/>
  <c r="F980" i="6"/>
  <c r="J980" i="6" s="1"/>
  <c r="F979" i="6"/>
  <c r="J979" i="6" s="1"/>
  <c r="F978" i="6"/>
  <c r="J978" i="6" s="1"/>
  <c r="F977" i="6"/>
  <c r="J977" i="6" s="1"/>
  <c r="F976" i="6"/>
  <c r="J976" i="6" s="1"/>
  <c r="F975" i="6"/>
  <c r="J975" i="6" s="1"/>
  <c r="F974" i="6"/>
  <c r="J974" i="6" s="1"/>
  <c r="F973" i="6"/>
  <c r="J973" i="6" s="1"/>
  <c r="F972" i="6"/>
  <c r="J972" i="6" s="1"/>
  <c r="F971" i="6"/>
  <c r="J971" i="6" s="1"/>
  <c r="F970" i="6"/>
  <c r="J970" i="6" s="1"/>
  <c r="F969" i="6"/>
  <c r="J969" i="6" s="1"/>
  <c r="F968" i="6"/>
  <c r="J968" i="6" s="1"/>
  <c r="F967" i="6"/>
  <c r="J967" i="6" s="1"/>
  <c r="F966" i="6"/>
  <c r="J966" i="6" s="1"/>
  <c r="F965" i="6"/>
  <c r="J965" i="6" s="1"/>
  <c r="F964" i="6"/>
  <c r="J964" i="6" s="1"/>
  <c r="F963" i="6"/>
  <c r="J963" i="6" s="1"/>
  <c r="F962" i="6"/>
  <c r="J962" i="6" s="1"/>
  <c r="F961" i="6"/>
  <c r="J961" i="6" s="1"/>
  <c r="F960" i="6"/>
  <c r="J960" i="6" s="1"/>
  <c r="F959" i="6"/>
  <c r="J959" i="6" s="1"/>
  <c r="F958" i="6"/>
  <c r="J958" i="6" s="1"/>
  <c r="F957" i="6"/>
  <c r="J957" i="6" s="1"/>
  <c r="F956" i="6"/>
  <c r="J956" i="6" s="1"/>
  <c r="F955" i="6"/>
  <c r="J955" i="6" s="1"/>
  <c r="F954" i="6"/>
  <c r="J954" i="6" s="1"/>
  <c r="F953" i="6"/>
  <c r="J953" i="6" s="1"/>
  <c r="F952" i="6"/>
  <c r="J952" i="6" s="1"/>
  <c r="F951" i="6"/>
  <c r="J951" i="6" s="1"/>
  <c r="F950" i="6"/>
  <c r="J950" i="6" s="1"/>
  <c r="F949" i="6"/>
  <c r="J949" i="6" s="1"/>
  <c r="F948" i="6"/>
  <c r="J948" i="6" s="1"/>
  <c r="F947" i="6"/>
  <c r="J947" i="6" s="1"/>
  <c r="F946" i="6"/>
  <c r="J946" i="6" s="1"/>
  <c r="F945" i="6"/>
  <c r="J945" i="6" s="1"/>
  <c r="F943" i="6"/>
  <c r="J943" i="6" s="1"/>
  <c r="F942" i="6"/>
  <c r="J942" i="6" s="1"/>
  <c r="F941" i="6"/>
  <c r="J941" i="6" s="1"/>
  <c r="F939" i="6"/>
  <c r="J939" i="6" s="1"/>
  <c r="F937" i="6"/>
  <c r="J937" i="6" s="1"/>
  <c r="F936" i="6"/>
  <c r="J936" i="6" s="1"/>
  <c r="F935" i="6"/>
  <c r="J935" i="6" s="1"/>
  <c r="F934" i="6"/>
  <c r="J934" i="6" s="1"/>
  <c r="F932" i="6"/>
  <c r="J932" i="6" s="1"/>
  <c r="F931" i="6"/>
  <c r="J931" i="6" s="1"/>
  <c r="F930" i="6"/>
  <c r="J930" i="6" s="1"/>
  <c r="F929" i="6"/>
  <c r="J929" i="6" s="1"/>
  <c r="F928" i="6"/>
  <c r="J928" i="6" s="1"/>
  <c r="F927" i="6"/>
  <c r="J927" i="6" s="1"/>
  <c r="F925" i="6"/>
  <c r="J925" i="6" s="1"/>
  <c r="F924" i="6"/>
  <c r="J924" i="6" s="1"/>
  <c r="F923" i="6"/>
  <c r="J923" i="6" s="1"/>
  <c r="F922" i="6"/>
  <c r="J922" i="6" s="1"/>
  <c r="F921" i="6"/>
  <c r="J921" i="6" s="1"/>
  <c r="F920" i="6"/>
  <c r="J920" i="6" s="1"/>
  <c r="F919" i="6"/>
  <c r="J919" i="6" s="1"/>
  <c r="F918" i="6"/>
  <c r="J918" i="6" s="1"/>
  <c r="F916" i="6"/>
  <c r="J916" i="6" s="1"/>
  <c r="F915" i="6"/>
  <c r="J915" i="6" s="1"/>
  <c r="F914" i="6"/>
  <c r="J914" i="6" s="1"/>
  <c r="F913" i="6"/>
  <c r="J913" i="6" s="1"/>
  <c r="F912" i="6"/>
  <c r="J912" i="6" s="1"/>
  <c r="F911" i="6"/>
  <c r="J911" i="6" s="1"/>
  <c r="F909" i="6"/>
  <c r="J909" i="6" s="1"/>
  <c r="F908" i="6"/>
  <c r="J908" i="6" s="1"/>
  <c r="F907" i="6"/>
  <c r="J907" i="6" s="1"/>
  <c r="F906" i="6"/>
  <c r="J906" i="6" s="1"/>
  <c r="F905" i="6"/>
  <c r="J905" i="6" s="1"/>
  <c r="F904" i="6"/>
  <c r="J904" i="6" s="1"/>
  <c r="F903" i="6"/>
  <c r="J903" i="6" s="1"/>
  <c r="F902" i="6"/>
  <c r="J902" i="6" s="1"/>
  <c r="F901" i="6"/>
  <c r="J901" i="6" s="1"/>
  <c r="F899" i="6"/>
  <c r="J899" i="6" s="1"/>
  <c r="F898" i="6"/>
  <c r="J898" i="6" s="1"/>
  <c r="F897" i="6"/>
  <c r="J897" i="6" s="1"/>
  <c r="F896" i="6"/>
  <c r="J896" i="6" s="1"/>
  <c r="F895" i="6"/>
  <c r="J895" i="6" s="1"/>
  <c r="F893" i="6"/>
  <c r="J893" i="6" s="1"/>
  <c r="F892" i="6"/>
  <c r="J892" i="6" s="1"/>
  <c r="F890" i="6"/>
  <c r="J890" i="6" s="1"/>
  <c r="F889" i="6"/>
  <c r="J889" i="6" s="1"/>
  <c r="F888" i="6"/>
  <c r="J888" i="6" s="1"/>
  <c r="F887" i="6"/>
  <c r="J887" i="6" s="1"/>
  <c r="F886" i="6"/>
  <c r="J886" i="6" s="1"/>
  <c r="F884" i="6"/>
  <c r="J884" i="6" s="1"/>
  <c r="F882" i="6"/>
  <c r="J882" i="6" s="1"/>
  <c r="F880" i="6"/>
  <c r="J880" i="6" s="1"/>
  <c r="F879" i="6"/>
  <c r="J879" i="6" s="1"/>
  <c r="F878" i="6"/>
  <c r="J878" i="6" s="1"/>
  <c r="F877" i="6"/>
  <c r="J877" i="6" s="1"/>
  <c r="F876" i="6"/>
  <c r="J876" i="6" s="1"/>
  <c r="F875" i="6"/>
  <c r="J875" i="6" s="1"/>
  <c r="F874" i="6"/>
  <c r="J874" i="6" s="1"/>
  <c r="F873" i="6"/>
  <c r="J873" i="6" s="1"/>
  <c r="F872" i="6"/>
  <c r="J872" i="6" s="1"/>
  <c r="F871" i="6"/>
  <c r="J871" i="6" s="1"/>
  <c r="F870" i="6"/>
  <c r="J870" i="6" s="1"/>
  <c r="F869" i="6"/>
  <c r="J869" i="6" s="1"/>
  <c r="F868" i="6"/>
  <c r="J868" i="6" s="1"/>
  <c r="F867" i="6"/>
  <c r="J867" i="6" s="1"/>
  <c r="F866" i="6"/>
  <c r="J866" i="6" s="1"/>
  <c r="F865" i="6"/>
  <c r="J865" i="6" s="1"/>
  <c r="F864" i="6"/>
  <c r="J864" i="6" s="1"/>
  <c r="F863" i="6"/>
  <c r="J863" i="6" s="1"/>
  <c r="F862" i="6"/>
  <c r="J862" i="6" s="1"/>
  <c r="F861" i="6"/>
  <c r="J861" i="6" s="1"/>
  <c r="F860" i="6"/>
  <c r="J860" i="6" s="1"/>
  <c r="F859" i="6"/>
  <c r="J859" i="6" s="1"/>
  <c r="F858" i="6"/>
  <c r="J858" i="6" s="1"/>
  <c r="F856" i="6"/>
  <c r="J856" i="6" s="1"/>
  <c r="F855" i="6"/>
  <c r="J855" i="6" s="1"/>
  <c r="F853" i="6"/>
  <c r="J853" i="6" s="1"/>
  <c r="F852" i="6"/>
  <c r="J852" i="6" s="1"/>
  <c r="F850" i="6"/>
  <c r="J850" i="6" s="1"/>
  <c r="F849" i="6"/>
  <c r="J849" i="6" s="1"/>
  <c r="F848" i="6"/>
  <c r="J848" i="6" s="1"/>
  <c r="F847" i="6"/>
  <c r="J847" i="6" s="1"/>
  <c r="F845" i="6"/>
  <c r="J845" i="6" s="1"/>
  <c r="F844" i="6"/>
  <c r="J844" i="6" s="1"/>
  <c r="F843" i="6"/>
  <c r="J843" i="6" s="1"/>
  <c r="F842" i="6"/>
  <c r="J842" i="6" s="1"/>
  <c r="F841" i="6"/>
  <c r="J841" i="6" s="1"/>
  <c r="F840" i="6"/>
  <c r="J840" i="6" s="1"/>
  <c r="F839" i="6"/>
  <c r="J839" i="6" s="1"/>
  <c r="F838" i="6"/>
  <c r="J838" i="6" s="1"/>
  <c r="F836" i="6"/>
  <c r="J836" i="6" s="1"/>
  <c r="F834" i="6"/>
  <c r="J834" i="6" s="1"/>
  <c r="F833" i="6"/>
  <c r="J833" i="6" s="1"/>
  <c r="F832" i="6"/>
  <c r="J832" i="6" s="1"/>
  <c r="F831" i="6"/>
  <c r="J831" i="6" s="1"/>
  <c r="F830" i="6"/>
  <c r="J830" i="6" s="1"/>
  <c r="F829" i="6"/>
  <c r="J829" i="6" s="1"/>
  <c r="F828" i="6"/>
  <c r="J828" i="6" s="1"/>
  <c r="F827" i="6"/>
  <c r="J827" i="6" s="1"/>
  <c r="F826" i="6"/>
  <c r="J826" i="6" s="1"/>
  <c r="F825" i="6"/>
  <c r="J825" i="6" s="1"/>
  <c r="F824" i="6"/>
  <c r="J824" i="6" s="1"/>
  <c r="F823" i="6"/>
  <c r="J823" i="6" s="1"/>
  <c r="F822" i="6"/>
  <c r="J822" i="6" s="1"/>
  <c r="F821" i="6"/>
  <c r="J821" i="6" s="1"/>
  <c r="F819" i="6"/>
  <c r="J819" i="6" s="1"/>
  <c r="F818" i="6"/>
  <c r="J818" i="6" s="1"/>
  <c r="F817" i="6"/>
  <c r="J817" i="6" s="1"/>
  <c r="F816" i="6"/>
  <c r="J816" i="6" s="1"/>
  <c r="F815" i="6"/>
  <c r="J815" i="6" s="1"/>
  <c r="F813" i="6"/>
  <c r="J813" i="6" s="1"/>
  <c r="F811" i="6"/>
  <c r="J811" i="6" s="1"/>
  <c r="F810" i="6"/>
  <c r="J810" i="6" s="1"/>
  <c r="F809" i="6"/>
  <c r="J809" i="6" s="1"/>
  <c r="F808" i="6"/>
  <c r="J808" i="6" s="1"/>
  <c r="F807" i="6"/>
  <c r="J807" i="6" s="1"/>
  <c r="F806" i="6"/>
  <c r="J806" i="6" s="1"/>
  <c r="F805" i="6"/>
  <c r="J805" i="6" s="1"/>
  <c r="F804" i="6"/>
  <c r="J804" i="6" s="1"/>
  <c r="F803" i="6"/>
  <c r="J803" i="6" s="1"/>
  <c r="F802" i="6"/>
  <c r="J802" i="6" s="1"/>
  <c r="F801" i="6"/>
  <c r="J801" i="6" s="1"/>
  <c r="F800" i="6"/>
  <c r="J800" i="6" s="1"/>
  <c r="F799" i="6"/>
  <c r="J799" i="6" s="1"/>
  <c r="F798" i="6"/>
  <c r="J798" i="6" s="1"/>
  <c r="F796" i="6"/>
  <c r="J796" i="6" s="1"/>
  <c r="F795" i="6"/>
  <c r="J795" i="6" s="1"/>
  <c r="F794" i="6"/>
  <c r="J794" i="6" s="1"/>
  <c r="F793" i="6"/>
  <c r="J793" i="6" s="1"/>
  <c r="F792" i="6"/>
  <c r="J792" i="6" s="1"/>
  <c r="F791" i="6"/>
  <c r="J791" i="6" s="1"/>
  <c r="F790" i="6"/>
  <c r="J790" i="6" s="1"/>
  <c r="F789" i="6"/>
  <c r="J789" i="6" s="1"/>
  <c r="F788" i="6"/>
  <c r="J788" i="6" s="1"/>
  <c r="F787" i="6"/>
  <c r="J787" i="6" s="1"/>
  <c r="F786" i="6"/>
  <c r="J786" i="6" s="1"/>
  <c r="F785" i="6"/>
  <c r="J785" i="6" s="1"/>
  <c r="F783" i="6"/>
  <c r="J783" i="6" s="1"/>
  <c r="F782" i="6"/>
  <c r="J782" i="6" s="1"/>
  <c r="F781" i="6"/>
  <c r="J781" i="6" s="1"/>
  <c r="F780" i="6"/>
  <c r="J780" i="6" s="1"/>
  <c r="F779" i="6"/>
  <c r="J779" i="6" s="1"/>
  <c r="F778" i="6"/>
  <c r="J778" i="6" s="1"/>
  <c r="F777" i="6"/>
  <c r="J777" i="6" s="1"/>
  <c r="F776" i="6"/>
  <c r="J776" i="6" s="1"/>
  <c r="F775" i="6"/>
  <c r="J775" i="6" s="1"/>
  <c r="F774" i="6"/>
  <c r="J774" i="6" s="1"/>
  <c r="F773" i="6"/>
  <c r="J773" i="6" s="1"/>
  <c r="F772" i="6"/>
  <c r="J772" i="6" s="1"/>
  <c r="F771" i="6"/>
  <c r="J771" i="6" s="1"/>
  <c r="F769" i="6"/>
  <c r="J769" i="6" s="1"/>
  <c r="F767" i="6"/>
  <c r="J767" i="6" s="1"/>
  <c r="F766" i="6"/>
  <c r="J766" i="6" s="1"/>
  <c r="F764" i="6"/>
  <c r="J764" i="6" s="1"/>
  <c r="F763" i="6"/>
  <c r="J763" i="6" s="1"/>
  <c r="F762" i="6"/>
  <c r="J762" i="6" s="1"/>
  <c r="F761" i="6"/>
  <c r="J761" i="6" s="1"/>
  <c r="F760" i="6"/>
  <c r="J760" i="6" s="1"/>
  <c r="F759" i="6"/>
  <c r="J759" i="6" s="1"/>
  <c r="F758" i="6"/>
  <c r="J758" i="6" s="1"/>
  <c r="F757" i="6"/>
  <c r="J757" i="6" s="1"/>
  <c r="F756" i="6"/>
  <c r="J756" i="6" s="1"/>
  <c r="F755" i="6"/>
  <c r="J755" i="6" s="1"/>
  <c r="F754" i="6"/>
  <c r="J754" i="6" s="1"/>
  <c r="F753" i="6"/>
  <c r="J753" i="6" s="1"/>
  <c r="F752" i="6"/>
  <c r="J752" i="6" s="1"/>
  <c r="F751" i="6"/>
  <c r="J751" i="6" s="1"/>
  <c r="F750" i="6"/>
  <c r="J750" i="6" s="1"/>
  <c r="F749" i="6"/>
  <c r="J749" i="6" s="1"/>
  <c r="F748" i="6"/>
  <c r="J748" i="6" s="1"/>
  <c r="F747" i="6"/>
  <c r="J747" i="6" s="1"/>
  <c r="F746" i="6"/>
  <c r="J746" i="6" s="1"/>
  <c r="F745" i="6"/>
  <c r="J745" i="6" s="1"/>
  <c r="F744" i="6"/>
  <c r="J744" i="6" s="1"/>
  <c r="F742" i="6"/>
  <c r="J742" i="6" s="1"/>
  <c r="F740" i="6"/>
  <c r="J740" i="6" s="1"/>
  <c r="F738" i="6"/>
  <c r="J738" i="6" s="1"/>
  <c r="F736" i="6"/>
  <c r="J736" i="6" s="1"/>
  <c r="F735" i="6"/>
  <c r="J735" i="6" s="1"/>
  <c r="F734" i="6"/>
  <c r="J734" i="6" s="1"/>
  <c r="F733" i="6"/>
  <c r="J733" i="6" s="1"/>
  <c r="F732" i="6"/>
  <c r="J732" i="6" s="1"/>
  <c r="F731" i="6"/>
  <c r="J731" i="6" s="1"/>
  <c r="F730" i="6"/>
  <c r="J730" i="6" s="1"/>
  <c r="F729" i="6"/>
  <c r="J729" i="6" s="1"/>
  <c r="F728" i="6"/>
  <c r="J728" i="6" s="1"/>
  <c r="F727" i="6"/>
  <c r="J727" i="6" s="1"/>
  <c r="F726" i="6"/>
  <c r="J726" i="6" s="1"/>
  <c r="F725" i="6"/>
  <c r="J725" i="6" s="1"/>
  <c r="F724" i="6"/>
  <c r="J724" i="6" s="1"/>
  <c r="F723" i="6"/>
  <c r="J723" i="6" s="1"/>
  <c r="F722" i="6"/>
  <c r="J722" i="6" s="1"/>
  <c r="F721" i="6"/>
  <c r="J721" i="6" s="1"/>
  <c r="F720" i="6"/>
  <c r="J720" i="6" s="1"/>
  <c r="F719" i="6"/>
  <c r="J719" i="6" s="1"/>
  <c r="F718" i="6"/>
  <c r="J718" i="6" s="1"/>
  <c r="F716" i="6"/>
  <c r="J716" i="6" s="1"/>
  <c r="F715" i="6"/>
  <c r="J715" i="6" s="1"/>
  <c r="F714" i="6"/>
  <c r="J714" i="6" s="1"/>
  <c r="F713" i="6"/>
  <c r="J713" i="6" s="1"/>
  <c r="F712" i="6"/>
  <c r="J712" i="6" s="1"/>
  <c r="F711" i="6"/>
  <c r="J711" i="6" s="1"/>
  <c r="F710" i="6"/>
  <c r="J710" i="6" s="1"/>
  <c r="F709" i="6"/>
  <c r="J709" i="6" s="1"/>
  <c r="F708" i="6"/>
  <c r="J708" i="6" s="1"/>
  <c r="F707" i="6"/>
  <c r="J707" i="6" s="1"/>
  <c r="F706" i="6"/>
  <c r="J706" i="6" s="1"/>
  <c r="F705" i="6"/>
  <c r="J705" i="6" s="1"/>
  <c r="F704" i="6"/>
  <c r="J704" i="6" s="1"/>
  <c r="F703" i="6"/>
  <c r="J703" i="6" s="1"/>
  <c r="F702" i="6"/>
  <c r="J702" i="6" s="1"/>
  <c r="F700" i="6"/>
  <c r="J700" i="6" s="1"/>
  <c r="F698" i="6"/>
  <c r="J698" i="6" s="1"/>
  <c r="F697" i="6"/>
  <c r="J697" i="6" s="1"/>
  <c r="F696" i="6"/>
  <c r="J696" i="6" s="1"/>
  <c r="F695" i="6"/>
  <c r="J695" i="6" s="1"/>
  <c r="F694" i="6"/>
  <c r="J694" i="6" s="1"/>
  <c r="F692" i="6"/>
  <c r="J692" i="6" s="1"/>
  <c r="F691" i="6"/>
  <c r="J691" i="6" s="1"/>
  <c r="F689" i="6"/>
  <c r="J689" i="6" s="1"/>
  <c r="F688" i="6"/>
  <c r="J688" i="6" s="1"/>
  <c r="F687" i="6"/>
  <c r="J687" i="6" s="1"/>
  <c r="F686" i="6"/>
  <c r="J686" i="6" s="1"/>
  <c r="F684" i="6"/>
  <c r="J684" i="6" s="1"/>
  <c r="F683" i="6"/>
  <c r="J683" i="6" s="1"/>
  <c r="F682" i="6"/>
  <c r="J682" i="6" s="1"/>
  <c r="F680" i="6"/>
  <c r="J680" i="6" s="1"/>
  <c r="F679" i="6"/>
  <c r="J679" i="6" s="1"/>
  <c r="F678" i="6"/>
  <c r="J678" i="6" s="1"/>
  <c r="F677" i="6"/>
  <c r="J677" i="6" s="1"/>
  <c r="F675" i="6"/>
  <c r="J675" i="6" s="1"/>
  <c r="F674" i="6"/>
  <c r="J674" i="6" s="1"/>
  <c r="F673" i="6"/>
  <c r="J673" i="6" s="1"/>
  <c r="F672" i="6"/>
  <c r="J672" i="6" s="1"/>
  <c r="F671" i="6"/>
  <c r="J671" i="6" s="1"/>
  <c r="F670" i="6"/>
  <c r="J670" i="6" s="1"/>
  <c r="F669" i="6"/>
  <c r="J669" i="6" s="1"/>
  <c r="F668" i="6"/>
  <c r="J668" i="6" s="1"/>
  <c r="F667" i="6"/>
  <c r="J667" i="6" s="1"/>
  <c r="F666" i="6"/>
  <c r="J666" i="6" s="1"/>
  <c r="F665" i="6"/>
  <c r="J665" i="6" s="1"/>
  <c r="F663" i="6"/>
  <c r="J663" i="6" s="1"/>
  <c r="F661" i="6"/>
  <c r="J661" i="6" s="1"/>
  <c r="F659" i="6"/>
  <c r="J659" i="6" s="1"/>
  <c r="F658" i="6"/>
  <c r="J658" i="6" s="1"/>
  <c r="F657" i="6"/>
  <c r="J657" i="6" s="1"/>
  <c r="F656" i="6"/>
  <c r="J656" i="6" s="1"/>
  <c r="F655" i="6"/>
  <c r="J655" i="6" s="1"/>
  <c r="F654" i="6"/>
  <c r="J654" i="6" s="1"/>
  <c r="F653" i="6"/>
  <c r="J653" i="6" s="1"/>
  <c r="F652" i="6"/>
  <c r="J652" i="6" s="1"/>
  <c r="F651" i="6"/>
  <c r="J651" i="6" s="1"/>
  <c r="F650" i="6"/>
  <c r="J650" i="6" s="1"/>
  <c r="F649" i="6"/>
  <c r="J649" i="6" s="1"/>
  <c r="F648" i="6"/>
  <c r="J648" i="6" s="1"/>
  <c r="F647" i="6"/>
  <c r="J647" i="6" s="1"/>
  <c r="F646" i="6"/>
  <c r="J646" i="6" s="1"/>
  <c r="F645" i="6"/>
  <c r="J645" i="6" s="1"/>
  <c r="F644" i="6"/>
  <c r="J644" i="6" s="1"/>
  <c r="F643" i="6"/>
  <c r="J643" i="6" s="1"/>
  <c r="F642" i="6"/>
  <c r="J642" i="6" s="1"/>
  <c r="F641" i="6"/>
  <c r="J641" i="6" s="1"/>
  <c r="F640" i="6"/>
  <c r="J640" i="6" s="1"/>
  <c r="F639" i="6"/>
  <c r="J639" i="6" s="1"/>
  <c r="F638" i="6"/>
  <c r="J638" i="6" s="1"/>
  <c r="F637" i="6"/>
  <c r="J637" i="6" s="1"/>
  <c r="F636" i="6"/>
  <c r="J636" i="6" s="1"/>
  <c r="F635" i="6"/>
  <c r="J635" i="6" s="1"/>
  <c r="F634" i="6"/>
  <c r="J634" i="6" s="1"/>
  <c r="F633" i="6"/>
  <c r="J633" i="6" s="1"/>
  <c r="F632" i="6"/>
  <c r="J632" i="6" s="1"/>
  <c r="F631" i="6"/>
  <c r="J631" i="6" s="1"/>
  <c r="F630" i="6"/>
  <c r="J630" i="6" s="1"/>
  <c r="F629" i="6"/>
  <c r="J629" i="6" s="1"/>
  <c r="F628" i="6"/>
  <c r="J628" i="6" s="1"/>
  <c r="F627" i="6"/>
  <c r="J627" i="6" s="1"/>
  <c r="F626" i="6"/>
  <c r="J626" i="6" s="1"/>
  <c r="F625" i="6"/>
  <c r="J625" i="6" s="1"/>
  <c r="F624" i="6"/>
  <c r="J624" i="6" s="1"/>
  <c r="F623" i="6"/>
  <c r="J623" i="6" s="1"/>
  <c r="F622" i="6"/>
  <c r="J622" i="6" s="1"/>
  <c r="F621" i="6"/>
  <c r="J621" i="6" s="1"/>
  <c r="F620" i="6"/>
  <c r="J620" i="6" s="1"/>
  <c r="F619" i="6"/>
  <c r="J619" i="6" s="1"/>
  <c r="F618" i="6"/>
  <c r="J618" i="6" s="1"/>
  <c r="F617" i="6"/>
  <c r="J617" i="6" s="1"/>
  <c r="F616" i="6"/>
  <c r="J616" i="6" s="1"/>
  <c r="F615" i="6"/>
  <c r="J615" i="6" s="1"/>
  <c r="F613" i="6"/>
  <c r="J613" i="6" s="1"/>
  <c r="F612" i="6"/>
  <c r="J612" i="6" s="1"/>
  <c r="F611" i="6"/>
  <c r="J611" i="6" s="1"/>
  <c r="F610" i="6"/>
  <c r="J610" i="6" s="1"/>
  <c r="F609" i="6"/>
  <c r="J609" i="6" s="1"/>
  <c r="F608" i="6"/>
  <c r="J608" i="6" s="1"/>
  <c r="F607" i="6"/>
  <c r="J607" i="6" s="1"/>
  <c r="F606" i="6"/>
  <c r="J606" i="6" s="1"/>
  <c r="F604" i="6"/>
  <c r="J604" i="6" s="1"/>
  <c r="F603" i="6"/>
  <c r="J603" i="6" s="1"/>
  <c r="F602" i="6"/>
  <c r="J602" i="6" s="1"/>
  <c r="F601" i="6"/>
  <c r="J601" i="6" s="1"/>
  <c r="F600" i="6"/>
  <c r="J600" i="6" s="1"/>
  <c r="F599" i="6"/>
  <c r="J599" i="6" s="1"/>
  <c r="F598" i="6"/>
  <c r="J598" i="6" s="1"/>
  <c r="F597" i="6"/>
  <c r="J597" i="6" s="1"/>
  <c r="F596" i="6"/>
  <c r="J596" i="6" s="1"/>
  <c r="F595" i="6"/>
  <c r="J595" i="6" s="1"/>
  <c r="F594" i="6"/>
  <c r="J594" i="6" s="1"/>
  <c r="F593" i="6"/>
  <c r="J593" i="6" s="1"/>
  <c r="F592" i="6"/>
  <c r="J592" i="6" s="1"/>
  <c r="F591" i="6"/>
  <c r="J591" i="6" s="1"/>
  <c r="F590" i="6"/>
  <c r="J590" i="6" s="1"/>
  <c r="F589" i="6"/>
  <c r="J589" i="6" s="1"/>
  <c r="F588" i="6"/>
  <c r="J588" i="6" s="1"/>
  <c r="F587" i="6"/>
  <c r="J587" i="6" s="1"/>
  <c r="F586" i="6"/>
  <c r="J586" i="6" s="1"/>
  <c r="F585" i="6"/>
  <c r="J585" i="6" s="1"/>
  <c r="F584" i="6"/>
  <c r="J584" i="6" s="1"/>
  <c r="F583" i="6"/>
  <c r="J583" i="6" s="1"/>
  <c r="F582" i="6"/>
  <c r="J582" i="6" s="1"/>
  <c r="F581" i="6"/>
  <c r="J581" i="6" s="1"/>
  <c r="F580" i="6"/>
  <c r="J580" i="6" s="1"/>
  <c r="F579" i="6"/>
  <c r="J579" i="6" s="1"/>
  <c r="F578" i="6"/>
  <c r="J578" i="6" s="1"/>
  <c r="F577" i="6"/>
  <c r="J577" i="6" s="1"/>
  <c r="F576" i="6"/>
  <c r="J576" i="6" s="1"/>
  <c r="F575" i="6"/>
  <c r="J575" i="6" s="1"/>
  <c r="F574" i="6"/>
  <c r="J574" i="6" s="1"/>
  <c r="F573" i="6"/>
  <c r="J573" i="6" s="1"/>
  <c r="F572" i="6"/>
  <c r="J572" i="6" s="1"/>
  <c r="F571" i="6"/>
  <c r="J571" i="6" s="1"/>
  <c r="F569" i="6"/>
  <c r="J569" i="6" s="1"/>
  <c r="F568" i="6"/>
  <c r="J568" i="6" s="1"/>
  <c r="F567" i="6"/>
  <c r="J567" i="6" s="1"/>
  <c r="F566" i="6"/>
  <c r="J566" i="6" s="1"/>
  <c r="F565" i="6"/>
  <c r="J565" i="6" s="1"/>
  <c r="F564" i="6"/>
  <c r="J564" i="6" s="1"/>
  <c r="F563" i="6"/>
  <c r="J563" i="6" s="1"/>
  <c r="F562" i="6"/>
  <c r="J562" i="6" s="1"/>
  <c r="F560" i="6"/>
  <c r="J560" i="6" s="1"/>
  <c r="F559" i="6"/>
  <c r="J559" i="6" s="1"/>
  <c r="F558" i="6"/>
  <c r="J558" i="6" s="1"/>
  <c r="F557" i="6"/>
  <c r="J557" i="6" s="1"/>
  <c r="F556" i="6"/>
  <c r="J556" i="6" s="1"/>
  <c r="F554" i="6"/>
  <c r="J554" i="6" s="1"/>
  <c r="F553" i="6"/>
  <c r="J553" i="6" s="1"/>
  <c r="F552" i="6"/>
  <c r="J552" i="6" s="1"/>
  <c r="F551" i="6"/>
  <c r="J551" i="6" s="1"/>
  <c r="F550" i="6"/>
  <c r="J550" i="6" s="1"/>
  <c r="F549" i="6"/>
  <c r="J549" i="6" s="1"/>
  <c r="F547" i="6"/>
  <c r="J547" i="6" s="1"/>
  <c r="F546" i="6"/>
  <c r="J546" i="6" s="1"/>
  <c r="F545" i="6"/>
  <c r="J545" i="6" s="1"/>
  <c r="F544" i="6"/>
  <c r="J544" i="6" s="1"/>
  <c r="F543" i="6"/>
  <c r="J543" i="6" s="1"/>
  <c r="F542" i="6"/>
  <c r="J542" i="6" s="1"/>
  <c r="F540" i="6"/>
  <c r="J540" i="6" s="1"/>
  <c r="F539" i="6"/>
  <c r="J539" i="6" s="1"/>
  <c r="F537" i="6"/>
  <c r="J537" i="6" s="1"/>
  <c r="F536" i="6"/>
  <c r="J536" i="6" s="1"/>
  <c r="F535" i="6"/>
  <c r="J535" i="6" s="1"/>
  <c r="F533" i="6"/>
  <c r="J533" i="6" s="1"/>
  <c r="F531" i="6"/>
  <c r="J531" i="6" s="1"/>
  <c r="F530" i="6"/>
  <c r="J530" i="6" s="1"/>
  <c r="F528" i="6"/>
  <c r="J528" i="6" s="1"/>
  <c r="F527" i="6"/>
  <c r="J527" i="6" s="1"/>
  <c r="F526" i="6"/>
  <c r="J526" i="6" s="1"/>
  <c r="F525" i="6"/>
  <c r="J525" i="6" s="1"/>
  <c r="F524" i="6"/>
  <c r="J524" i="6" s="1"/>
  <c r="F523" i="6"/>
  <c r="J523" i="6" s="1"/>
  <c r="F521" i="6"/>
  <c r="J521" i="6" s="1"/>
  <c r="F519" i="6"/>
  <c r="J519" i="6" s="1"/>
  <c r="F518" i="6"/>
  <c r="J518" i="6" s="1"/>
  <c r="F517" i="6"/>
  <c r="J517" i="6" s="1"/>
  <c r="F516" i="6"/>
  <c r="J516" i="6" s="1"/>
  <c r="F514" i="6"/>
  <c r="J514" i="6" s="1"/>
  <c r="F512" i="6"/>
  <c r="J512" i="6" s="1"/>
  <c r="F511" i="6"/>
  <c r="J511" i="6" s="1"/>
  <c r="F509" i="6"/>
  <c r="J509" i="6" s="1"/>
  <c r="F507" i="6"/>
  <c r="J507" i="6" s="1"/>
  <c r="F506" i="6"/>
  <c r="J506" i="6" s="1"/>
  <c r="F505" i="6"/>
  <c r="J505" i="6" s="1"/>
  <c r="F503" i="6"/>
  <c r="J503" i="6" s="1"/>
  <c r="F502" i="6"/>
  <c r="J502" i="6" s="1"/>
  <c r="F500" i="6"/>
  <c r="J500" i="6" s="1"/>
  <c r="F499" i="6"/>
  <c r="J499" i="6" s="1"/>
  <c r="F498" i="6"/>
  <c r="J498" i="6" s="1"/>
  <c r="F497" i="6"/>
  <c r="J497" i="6" s="1"/>
  <c r="F496" i="6"/>
  <c r="J496" i="6" s="1"/>
  <c r="F495" i="6"/>
  <c r="J495" i="6" s="1"/>
  <c r="F494" i="6"/>
  <c r="J494" i="6" s="1"/>
  <c r="F493" i="6"/>
  <c r="J493" i="6" s="1"/>
  <c r="F492" i="6"/>
  <c r="J492" i="6" s="1"/>
  <c r="F491" i="6"/>
  <c r="J491" i="6" s="1"/>
  <c r="F490" i="6"/>
  <c r="J490" i="6" s="1"/>
  <c r="F489" i="6"/>
  <c r="J489" i="6" s="1"/>
  <c r="F488" i="6"/>
  <c r="J488" i="6" s="1"/>
  <c r="F486" i="6"/>
  <c r="J486" i="6" s="1"/>
  <c r="F484" i="6"/>
  <c r="J484" i="6" s="1"/>
  <c r="F483" i="6"/>
  <c r="J483" i="6" s="1"/>
  <c r="F482" i="6"/>
  <c r="J482" i="6" s="1"/>
  <c r="F481" i="6"/>
  <c r="J481" i="6" s="1"/>
  <c r="F480" i="6"/>
  <c r="J480" i="6" s="1"/>
  <c r="F479" i="6"/>
  <c r="J479" i="6" s="1"/>
  <c r="F478" i="6"/>
  <c r="J478" i="6" s="1"/>
  <c r="F477" i="6"/>
  <c r="J477" i="6" s="1"/>
  <c r="F476" i="6"/>
  <c r="J476" i="6" s="1"/>
  <c r="F475" i="6"/>
  <c r="J475" i="6" s="1"/>
  <c r="F474" i="6"/>
  <c r="J474" i="6" s="1"/>
  <c r="F473" i="6"/>
  <c r="J473" i="6" s="1"/>
  <c r="F472" i="6"/>
  <c r="J472" i="6" s="1"/>
  <c r="F471" i="6"/>
  <c r="J471" i="6" s="1"/>
  <c r="F470" i="6"/>
  <c r="J470" i="6" s="1"/>
  <c r="F469" i="6"/>
  <c r="J469" i="6" s="1"/>
  <c r="F468" i="6"/>
  <c r="J468" i="6" s="1"/>
  <c r="F467" i="6"/>
  <c r="J467" i="6" s="1"/>
  <c r="F466" i="6"/>
  <c r="J466" i="6" s="1"/>
  <c r="F464" i="6"/>
  <c r="J464" i="6" s="1"/>
  <c r="F463" i="6"/>
  <c r="J463" i="6" s="1"/>
  <c r="F462" i="6"/>
  <c r="J462" i="6" s="1"/>
  <c r="F461" i="6"/>
  <c r="J461" i="6" s="1"/>
  <c r="F460" i="6"/>
  <c r="J460" i="6" s="1"/>
  <c r="F459" i="6"/>
  <c r="J459" i="6" s="1"/>
  <c r="F457" i="6"/>
  <c r="J457" i="6" s="1"/>
  <c r="F456" i="6"/>
  <c r="J456" i="6" s="1"/>
  <c r="F455" i="6"/>
  <c r="J455" i="6" s="1"/>
  <c r="F454" i="6"/>
  <c r="J454" i="6" s="1"/>
  <c r="F453" i="6"/>
  <c r="J453" i="6" s="1"/>
  <c r="F452" i="6"/>
  <c r="J452" i="6" s="1"/>
  <c r="F451" i="6"/>
  <c r="J451" i="6" s="1"/>
  <c r="F450" i="6"/>
  <c r="J450" i="6" s="1"/>
  <c r="F449" i="6"/>
  <c r="J449" i="6" s="1"/>
  <c r="F448" i="6"/>
  <c r="J448" i="6" s="1"/>
  <c r="F447" i="6"/>
  <c r="J447" i="6" s="1"/>
  <c r="F446" i="6"/>
  <c r="J446" i="6" s="1"/>
  <c r="F445" i="6"/>
  <c r="J445" i="6" s="1"/>
  <c r="F444" i="6"/>
  <c r="J444" i="6" s="1"/>
  <c r="F443" i="6"/>
  <c r="J443" i="6" s="1"/>
  <c r="F442" i="6"/>
  <c r="J442" i="6" s="1"/>
  <c r="F441" i="6"/>
  <c r="J441" i="6" s="1"/>
  <c r="F440" i="6"/>
  <c r="J440" i="6" s="1"/>
  <c r="F439" i="6"/>
  <c r="J439" i="6" s="1"/>
  <c r="F438" i="6"/>
  <c r="J438" i="6" s="1"/>
  <c r="F437" i="6"/>
  <c r="J437" i="6" s="1"/>
  <c r="F436" i="6"/>
  <c r="J436" i="6" s="1"/>
  <c r="F435" i="6"/>
  <c r="J435" i="6" s="1"/>
  <c r="F434" i="6"/>
  <c r="J434" i="6" s="1"/>
  <c r="F433" i="6"/>
  <c r="J433" i="6" s="1"/>
  <c r="F432" i="6"/>
  <c r="J432" i="6" s="1"/>
  <c r="F431" i="6"/>
  <c r="J431" i="6" s="1"/>
  <c r="F430" i="6"/>
  <c r="J430" i="6" s="1"/>
  <c r="F429" i="6"/>
  <c r="J429" i="6" s="1"/>
  <c r="F428" i="6"/>
  <c r="J428" i="6" s="1"/>
  <c r="F427" i="6"/>
  <c r="J427" i="6" s="1"/>
  <c r="F426" i="6"/>
  <c r="J426" i="6" s="1"/>
  <c r="F424" i="6"/>
  <c r="J424" i="6" s="1"/>
  <c r="F423" i="6"/>
  <c r="J423" i="6" s="1"/>
  <c r="F422" i="6"/>
  <c r="J422" i="6" s="1"/>
  <c r="F421" i="6"/>
  <c r="J421" i="6" s="1"/>
  <c r="F420" i="6"/>
  <c r="J420" i="6" s="1"/>
  <c r="F419" i="6"/>
  <c r="J419" i="6" s="1"/>
  <c r="F418" i="6"/>
  <c r="J418" i="6" s="1"/>
  <c r="F417" i="6"/>
  <c r="J417" i="6" s="1"/>
  <c r="F416" i="6"/>
  <c r="J416" i="6" s="1"/>
  <c r="F415" i="6"/>
  <c r="J415" i="6" s="1"/>
  <c r="F414" i="6"/>
  <c r="J414" i="6" s="1"/>
  <c r="F413" i="6"/>
  <c r="J413" i="6" s="1"/>
  <c r="F412" i="6"/>
  <c r="J412" i="6" s="1"/>
  <c r="F411" i="6"/>
  <c r="J411" i="6" s="1"/>
  <c r="F410" i="6"/>
  <c r="J410" i="6" s="1"/>
  <c r="F409" i="6"/>
  <c r="J409" i="6" s="1"/>
  <c r="F408" i="6"/>
  <c r="J408" i="6" s="1"/>
  <c r="F407" i="6"/>
  <c r="J407" i="6" s="1"/>
  <c r="F405" i="6"/>
  <c r="J405" i="6" s="1"/>
  <c r="F404" i="6"/>
  <c r="J404" i="6" s="1"/>
  <c r="F403" i="6"/>
  <c r="J403" i="6" s="1"/>
  <c r="F402" i="6"/>
  <c r="J402" i="6" s="1"/>
  <c r="F401" i="6"/>
  <c r="J401" i="6" s="1"/>
  <c r="F400" i="6"/>
  <c r="J400" i="6" s="1"/>
  <c r="F399" i="6"/>
  <c r="J399" i="6" s="1"/>
  <c r="F398" i="6"/>
  <c r="J398" i="6" s="1"/>
  <c r="F397" i="6"/>
  <c r="J397" i="6" s="1"/>
  <c r="F396" i="6"/>
  <c r="J396" i="6" s="1"/>
  <c r="F395" i="6"/>
  <c r="J395" i="6" s="1"/>
  <c r="F394" i="6"/>
  <c r="J394" i="6" s="1"/>
  <c r="F393" i="6"/>
  <c r="J393" i="6" s="1"/>
  <c r="F392" i="6"/>
  <c r="J392" i="6" s="1"/>
  <c r="F391" i="6"/>
  <c r="J391" i="6" s="1"/>
  <c r="F390" i="6"/>
  <c r="J390" i="6" s="1"/>
  <c r="F389" i="6"/>
  <c r="J389" i="6" s="1"/>
  <c r="F388" i="6"/>
  <c r="J388" i="6" s="1"/>
  <c r="F387" i="6"/>
  <c r="J387" i="6" s="1"/>
  <c r="F386" i="6"/>
  <c r="J386" i="6" s="1"/>
  <c r="F385" i="6"/>
  <c r="J385" i="6" s="1"/>
  <c r="F384" i="6"/>
  <c r="J384" i="6" s="1"/>
  <c r="F382" i="6"/>
  <c r="J382" i="6" s="1"/>
  <c r="F380" i="6"/>
  <c r="J380" i="6" s="1"/>
  <c r="F379" i="6"/>
  <c r="J379" i="6" s="1"/>
  <c r="F377" i="6"/>
  <c r="J377" i="6" s="1"/>
  <c r="F375" i="6"/>
  <c r="J375" i="6" s="1"/>
  <c r="F373" i="6"/>
  <c r="J373" i="6" s="1"/>
  <c r="F372" i="6"/>
  <c r="J372" i="6" s="1"/>
  <c r="F371" i="6"/>
  <c r="J371" i="6" s="1"/>
  <c r="F369" i="6"/>
  <c r="J369" i="6" s="1"/>
  <c r="F367" i="6"/>
  <c r="J367" i="6" s="1"/>
  <c r="F366" i="6"/>
  <c r="J366" i="6" s="1"/>
  <c r="F365" i="6"/>
  <c r="J365" i="6" s="1"/>
  <c r="F364" i="6"/>
  <c r="J364" i="6" s="1"/>
  <c r="F362" i="6"/>
  <c r="J362" i="6" s="1"/>
  <c r="F361" i="6"/>
  <c r="J361" i="6" s="1"/>
  <c r="F359" i="6"/>
  <c r="J359" i="6" s="1"/>
  <c r="F358" i="6"/>
  <c r="J358" i="6" s="1"/>
  <c r="F357" i="6"/>
  <c r="J357" i="6" s="1"/>
  <c r="F356" i="6"/>
  <c r="J356" i="6" s="1"/>
  <c r="F355" i="6"/>
  <c r="J355" i="6" s="1"/>
  <c r="F354" i="6"/>
  <c r="J354" i="6" s="1"/>
  <c r="F352" i="6"/>
  <c r="J352" i="6" s="1"/>
  <c r="F351" i="6"/>
  <c r="J351" i="6" s="1"/>
  <c r="F350" i="6"/>
  <c r="J350" i="6" s="1"/>
  <c r="F349" i="6"/>
  <c r="J349" i="6" s="1"/>
  <c r="F348" i="6"/>
  <c r="J348" i="6" s="1"/>
  <c r="F347" i="6"/>
  <c r="J347" i="6" s="1"/>
  <c r="F346" i="6"/>
  <c r="J346" i="6" s="1"/>
  <c r="F345" i="6"/>
  <c r="J345" i="6" s="1"/>
  <c r="F344" i="6"/>
  <c r="J344" i="6" s="1"/>
  <c r="F342" i="6"/>
  <c r="J342" i="6" s="1"/>
  <c r="F341" i="6"/>
  <c r="J341" i="6" s="1"/>
  <c r="F340" i="6"/>
  <c r="J340" i="6" s="1"/>
  <c r="F339" i="6"/>
  <c r="J339" i="6" s="1"/>
  <c r="F337" i="6"/>
  <c r="J337" i="6" s="1"/>
  <c r="F335" i="6"/>
  <c r="J335" i="6" s="1"/>
  <c r="F334" i="6"/>
  <c r="J334" i="6" s="1"/>
  <c r="F333" i="6"/>
  <c r="J333" i="6" s="1"/>
  <c r="F332" i="6"/>
  <c r="J332" i="6" s="1"/>
  <c r="F331" i="6"/>
  <c r="J331" i="6" s="1"/>
  <c r="F330" i="6"/>
  <c r="J330" i="6" s="1"/>
  <c r="F329" i="6"/>
  <c r="J329" i="6" s="1"/>
  <c r="F328" i="6"/>
  <c r="J328" i="6" s="1"/>
  <c r="F327" i="6"/>
  <c r="J327" i="6" s="1"/>
  <c r="F326" i="6"/>
  <c r="J326" i="6" s="1"/>
  <c r="F325" i="6"/>
  <c r="J325" i="6" s="1"/>
  <c r="F324" i="6"/>
  <c r="J324" i="6" s="1"/>
  <c r="F323" i="6"/>
  <c r="J323" i="6" s="1"/>
  <c r="F322" i="6"/>
  <c r="J322" i="6" s="1"/>
  <c r="F321" i="6"/>
  <c r="J321" i="6" s="1"/>
  <c r="F320" i="6"/>
  <c r="J320" i="6" s="1"/>
  <c r="F319" i="6"/>
  <c r="J319" i="6" s="1"/>
  <c r="F318" i="6"/>
  <c r="J318" i="6" s="1"/>
  <c r="F317" i="6"/>
  <c r="J317" i="6" s="1"/>
  <c r="F315" i="6"/>
  <c r="J315" i="6" s="1"/>
  <c r="F314" i="6"/>
  <c r="J314" i="6" s="1"/>
  <c r="F313" i="6"/>
  <c r="J313" i="6" s="1"/>
  <c r="F312" i="6"/>
  <c r="J312" i="6" s="1"/>
  <c r="F311" i="6"/>
  <c r="J311" i="6" s="1"/>
  <c r="F309" i="6"/>
  <c r="J309" i="6" s="1"/>
  <c r="F308" i="6"/>
  <c r="J308" i="6" s="1"/>
  <c r="F307" i="6"/>
  <c r="J307" i="6" s="1"/>
  <c r="F306" i="6"/>
  <c r="J306" i="6" s="1"/>
  <c r="F305" i="6"/>
  <c r="J305" i="6" s="1"/>
  <c r="F304" i="6"/>
  <c r="J304" i="6" s="1"/>
  <c r="F302" i="6"/>
  <c r="J302" i="6" s="1"/>
  <c r="F300" i="6"/>
  <c r="J300" i="6" s="1"/>
  <c r="F298" i="6"/>
  <c r="J298" i="6" s="1"/>
  <c r="F297" i="6"/>
  <c r="J297" i="6" s="1"/>
  <c r="F295" i="6"/>
  <c r="J295" i="6" s="1"/>
  <c r="F294" i="6"/>
  <c r="J294" i="6" s="1"/>
  <c r="F292" i="6"/>
  <c r="J292" i="6" s="1"/>
  <c r="F291" i="6"/>
  <c r="J291" i="6" s="1"/>
  <c r="F289" i="6"/>
  <c r="J289" i="6" s="1"/>
  <c r="F288" i="6"/>
  <c r="J288" i="6" s="1"/>
  <c r="F287" i="6"/>
  <c r="J287" i="6" s="1"/>
  <c r="F286" i="6"/>
  <c r="J286" i="6" s="1"/>
  <c r="F284" i="6"/>
  <c r="J284" i="6" s="1"/>
  <c r="F283" i="6"/>
  <c r="J283" i="6" s="1"/>
  <c r="F282" i="6"/>
  <c r="J282" i="6" s="1"/>
  <c r="F281" i="6"/>
  <c r="J281" i="6" s="1"/>
  <c r="F280" i="6"/>
  <c r="J280" i="6" s="1"/>
  <c r="F279" i="6"/>
  <c r="J279" i="6" s="1"/>
  <c r="F278" i="6"/>
  <c r="J278" i="6" s="1"/>
  <c r="F277" i="6"/>
  <c r="J277" i="6" s="1"/>
  <c r="F275" i="6"/>
  <c r="J275" i="6" s="1"/>
  <c r="F273" i="6"/>
  <c r="J273" i="6" s="1"/>
  <c r="F272" i="6"/>
  <c r="J272" i="6" s="1"/>
  <c r="F271" i="6"/>
  <c r="J271" i="6" s="1"/>
  <c r="F270" i="6"/>
  <c r="J270" i="6" s="1"/>
  <c r="F269" i="6"/>
  <c r="J269" i="6" s="1"/>
  <c r="F268" i="6"/>
  <c r="J268" i="6" s="1"/>
  <c r="F267" i="6"/>
  <c r="J267" i="6" s="1"/>
  <c r="F266" i="6"/>
  <c r="J266" i="6" s="1"/>
  <c r="F265" i="6"/>
  <c r="J265" i="6" s="1"/>
  <c r="F264" i="6"/>
  <c r="J264" i="6" s="1"/>
  <c r="F263" i="6"/>
  <c r="J263" i="6" s="1"/>
  <c r="F262" i="6"/>
  <c r="J262" i="6" s="1"/>
  <c r="F261" i="6"/>
  <c r="J261" i="6" s="1"/>
  <c r="F259" i="6"/>
  <c r="J259" i="6" s="1"/>
  <c r="F258" i="6"/>
  <c r="J258" i="6" s="1"/>
  <c r="F257" i="6"/>
  <c r="J257" i="6" s="1"/>
  <c r="F256" i="6"/>
  <c r="J256" i="6" s="1"/>
  <c r="F255" i="6"/>
  <c r="J255" i="6" s="1"/>
  <c r="F254" i="6"/>
  <c r="J254" i="6" s="1"/>
  <c r="F253" i="6"/>
  <c r="J253" i="6" s="1"/>
  <c r="F252" i="6"/>
  <c r="J252" i="6" s="1"/>
  <c r="F251" i="6"/>
  <c r="J251" i="6" s="1"/>
  <c r="F250" i="6"/>
  <c r="J250" i="6" s="1"/>
  <c r="F249" i="6"/>
  <c r="J249" i="6" s="1"/>
  <c r="F248" i="6"/>
  <c r="J248" i="6" s="1"/>
  <c r="F247" i="6"/>
  <c r="J247" i="6" s="1"/>
  <c r="F246" i="6"/>
  <c r="J246" i="6" s="1"/>
  <c r="F245" i="6"/>
  <c r="J245" i="6" s="1"/>
  <c r="F244" i="6"/>
  <c r="J244" i="6" s="1"/>
  <c r="F243" i="6"/>
  <c r="J243" i="6" s="1"/>
  <c r="F242" i="6"/>
  <c r="J242" i="6" s="1"/>
  <c r="F241" i="6"/>
  <c r="J241" i="6" s="1"/>
  <c r="F240" i="6"/>
  <c r="J240" i="6" s="1"/>
  <c r="F239" i="6"/>
  <c r="J239" i="6" s="1"/>
  <c r="F238" i="6"/>
  <c r="J238" i="6" s="1"/>
  <c r="F237" i="6"/>
  <c r="J237" i="6" s="1"/>
  <c r="F236" i="6"/>
  <c r="J236" i="6" s="1"/>
  <c r="F235" i="6"/>
  <c r="J235" i="6" s="1"/>
  <c r="F234" i="6"/>
  <c r="J234" i="6" s="1"/>
  <c r="F233" i="6"/>
  <c r="J233" i="6" s="1"/>
  <c r="F232" i="6"/>
  <c r="J232" i="6" s="1"/>
  <c r="F230" i="6"/>
  <c r="J230" i="6" s="1"/>
  <c r="F229" i="6"/>
  <c r="J229" i="6" s="1"/>
  <c r="F228" i="6"/>
  <c r="J228" i="6" s="1"/>
  <c r="F227" i="6"/>
  <c r="J227" i="6" s="1"/>
  <c r="F226" i="6"/>
  <c r="J226" i="6" s="1"/>
  <c r="F225" i="6"/>
  <c r="J225" i="6" s="1"/>
  <c r="F224" i="6"/>
  <c r="J224" i="6" s="1"/>
  <c r="F223" i="6"/>
  <c r="J223" i="6" s="1"/>
  <c r="F222" i="6"/>
  <c r="J222" i="6" s="1"/>
  <c r="F221" i="6"/>
  <c r="J221" i="6" s="1"/>
  <c r="F220" i="6"/>
  <c r="J220" i="6" s="1"/>
  <c r="F219" i="6"/>
  <c r="J219" i="6" s="1"/>
  <c r="F218" i="6"/>
  <c r="J218" i="6" s="1"/>
  <c r="F217" i="6"/>
  <c r="J217" i="6" s="1"/>
  <c r="F216" i="6"/>
  <c r="J216" i="6" s="1"/>
  <c r="F215" i="6"/>
  <c r="J215" i="6" s="1"/>
  <c r="F214" i="6"/>
  <c r="J214" i="6" s="1"/>
  <c r="F213" i="6"/>
  <c r="J213" i="6" s="1"/>
  <c r="F212" i="6"/>
  <c r="J212" i="6" s="1"/>
  <c r="F211" i="6"/>
  <c r="J211" i="6" s="1"/>
  <c r="F210" i="6"/>
  <c r="J210" i="6" s="1"/>
  <c r="F209" i="6"/>
  <c r="J209" i="6" s="1"/>
  <c r="F208" i="6"/>
  <c r="J208" i="6" s="1"/>
  <c r="F207" i="6"/>
  <c r="J207" i="6" s="1"/>
  <c r="F206" i="6"/>
  <c r="J206" i="6" s="1"/>
  <c r="F205" i="6"/>
  <c r="J205" i="6" s="1"/>
  <c r="F204" i="6"/>
  <c r="J204" i="6" s="1"/>
  <c r="F203" i="6"/>
  <c r="J203" i="6" s="1"/>
  <c r="F202" i="6"/>
  <c r="J202" i="6" s="1"/>
  <c r="F197" i="6"/>
  <c r="J197" i="6" s="1"/>
  <c r="F196" i="6"/>
  <c r="J196" i="6" s="1"/>
  <c r="F195" i="6"/>
  <c r="J195" i="6" s="1"/>
  <c r="F194" i="6"/>
  <c r="J194" i="6" s="1"/>
  <c r="F193" i="6"/>
  <c r="J193" i="6" s="1"/>
  <c r="F192" i="6"/>
  <c r="J192" i="6" s="1"/>
  <c r="F191" i="6"/>
  <c r="J191" i="6" s="1"/>
  <c r="F190" i="6"/>
  <c r="J190" i="6" s="1"/>
  <c r="F188" i="6"/>
  <c r="J188" i="6" s="1"/>
  <c r="F187" i="6"/>
  <c r="J187" i="6" s="1"/>
  <c r="F186" i="6"/>
  <c r="J186" i="6" s="1"/>
  <c r="F185" i="6"/>
  <c r="J185" i="6" s="1"/>
  <c r="F184" i="6"/>
  <c r="J184" i="6" s="1"/>
  <c r="F183" i="6"/>
  <c r="J183" i="6" s="1"/>
  <c r="F182" i="6"/>
  <c r="J182" i="6" s="1"/>
  <c r="F181" i="6"/>
  <c r="J181" i="6" s="1"/>
  <c r="F180" i="6"/>
  <c r="J180" i="6" s="1"/>
  <c r="F179" i="6"/>
  <c r="J179" i="6" s="1"/>
  <c r="F178" i="6"/>
  <c r="J178" i="6" s="1"/>
  <c r="F177" i="6"/>
  <c r="J177" i="6" s="1"/>
  <c r="F176" i="6"/>
  <c r="J176" i="6" s="1"/>
  <c r="F175" i="6"/>
  <c r="J175" i="6" s="1"/>
  <c r="F174" i="6"/>
  <c r="J174" i="6" s="1"/>
  <c r="F173" i="6"/>
  <c r="J173" i="6" s="1"/>
  <c r="F172" i="6"/>
  <c r="J172" i="6" s="1"/>
  <c r="F171" i="6"/>
  <c r="J171" i="6" s="1"/>
  <c r="F170" i="6"/>
  <c r="J170" i="6" s="1"/>
  <c r="F168" i="6"/>
  <c r="J168" i="6" s="1"/>
  <c r="F167" i="6"/>
  <c r="J167" i="6" s="1"/>
  <c r="F166" i="6"/>
  <c r="J166" i="6" s="1"/>
  <c r="F165" i="6"/>
  <c r="J165" i="6" s="1"/>
  <c r="F164" i="6"/>
  <c r="J164" i="6" s="1"/>
  <c r="F163" i="6"/>
  <c r="J163" i="6" s="1"/>
  <c r="F162" i="6"/>
  <c r="J162" i="6" s="1"/>
  <c r="F161" i="6"/>
  <c r="J161" i="6" s="1"/>
  <c r="F160" i="6"/>
  <c r="J160" i="6" s="1"/>
  <c r="F159" i="6"/>
  <c r="J159" i="6" s="1"/>
  <c r="F155" i="6"/>
  <c r="J155" i="6" s="1"/>
  <c r="F154" i="6"/>
  <c r="J154" i="6" s="1"/>
  <c r="F153" i="6"/>
  <c r="J153" i="6" s="1"/>
  <c r="F152" i="6"/>
  <c r="J152" i="6" s="1"/>
  <c r="F151" i="6"/>
  <c r="J151" i="6" s="1"/>
  <c r="F150" i="6"/>
  <c r="J150" i="6" s="1"/>
  <c r="F148" i="6"/>
  <c r="J148" i="6" s="1"/>
  <c r="F147" i="6"/>
  <c r="J147" i="6" s="1"/>
  <c r="F146" i="6"/>
  <c r="J146" i="6" s="1"/>
  <c r="F145" i="6"/>
  <c r="J145" i="6" s="1"/>
  <c r="F144" i="6"/>
  <c r="J144" i="6" s="1"/>
  <c r="F143" i="6"/>
  <c r="J143" i="6" s="1"/>
  <c r="F142" i="6"/>
  <c r="J142" i="6" s="1"/>
  <c r="F138" i="6"/>
  <c r="J138" i="6" s="1"/>
  <c r="F137" i="6"/>
  <c r="J137" i="6" s="1"/>
  <c r="F136" i="6"/>
  <c r="J136" i="6" s="1"/>
  <c r="F135" i="6"/>
  <c r="J135" i="6" s="1"/>
  <c r="F134" i="6"/>
  <c r="J134" i="6" s="1"/>
  <c r="F133" i="6"/>
  <c r="J133" i="6" s="1"/>
  <c r="F132" i="6"/>
  <c r="J132" i="6" s="1"/>
  <c r="F130" i="6"/>
  <c r="J130" i="6" s="1"/>
  <c r="F129" i="6"/>
  <c r="J129" i="6" s="1"/>
  <c r="F127" i="6"/>
  <c r="J127" i="6" s="1"/>
  <c r="F126" i="6"/>
  <c r="J126" i="6" s="1"/>
  <c r="F125" i="6"/>
  <c r="J125" i="6" s="1"/>
  <c r="F124" i="6"/>
  <c r="J124" i="6" s="1"/>
  <c r="F123" i="6"/>
  <c r="J123" i="6" s="1"/>
  <c r="F121" i="6"/>
  <c r="J121" i="6" s="1"/>
  <c r="F120" i="6"/>
  <c r="J120" i="6" s="1"/>
  <c r="F119" i="6"/>
  <c r="J119" i="6" s="1"/>
  <c r="F117" i="6"/>
  <c r="J117" i="6" s="1"/>
  <c r="F116" i="6"/>
  <c r="J116" i="6" s="1"/>
  <c r="F115" i="6"/>
  <c r="J115" i="6" s="1"/>
  <c r="F113" i="6"/>
  <c r="J113" i="6" s="1"/>
  <c r="F112" i="6"/>
  <c r="J112" i="6" s="1"/>
  <c r="F111" i="6"/>
  <c r="J111" i="6" s="1"/>
  <c r="F110" i="6"/>
  <c r="J110" i="6" s="1"/>
  <c r="F109" i="6"/>
  <c r="J109" i="6" s="1"/>
  <c r="F107" i="6"/>
  <c r="J107" i="6" s="1"/>
  <c r="F106" i="6"/>
  <c r="J106" i="6" s="1"/>
  <c r="F105" i="6"/>
  <c r="J105" i="6" s="1"/>
  <c r="F103" i="6"/>
  <c r="J103" i="6" s="1"/>
  <c r="F102" i="6"/>
  <c r="J102" i="6" s="1"/>
  <c r="F101" i="6"/>
  <c r="J101" i="6" s="1"/>
  <c r="F100" i="6"/>
  <c r="J100" i="6" s="1"/>
  <c r="F98" i="6"/>
  <c r="J98" i="6" s="1"/>
  <c r="F97" i="6"/>
  <c r="J97" i="6" s="1"/>
  <c r="F96" i="6"/>
  <c r="J96" i="6" s="1"/>
  <c r="F95" i="6"/>
  <c r="J95" i="6" s="1"/>
  <c r="F94" i="6"/>
  <c r="J94" i="6" s="1"/>
  <c r="F92" i="6"/>
  <c r="J92" i="6" s="1"/>
  <c r="F91" i="6"/>
  <c r="J91" i="6" s="1"/>
  <c r="F90" i="6"/>
  <c r="J90" i="6" s="1"/>
  <c r="F89" i="6"/>
  <c r="J89" i="6" s="1"/>
  <c r="F88" i="6"/>
  <c r="J88" i="6" s="1"/>
  <c r="F87" i="6"/>
  <c r="J87" i="6" s="1"/>
  <c r="F86" i="6"/>
  <c r="J86" i="6" s="1"/>
  <c r="F84" i="6"/>
  <c r="J84" i="6" s="1"/>
  <c r="F83" i="6"/>
  <c r="J83" i="6" s="1"/>
  <c r="F82" i="6"/>
  <c r="J82" i="6" s="1"/>
  <c r="F81" i="6"/>
  <c r="J81" i="6" s="1"/>
  <c r="F80" i="6"/>
  <c r="J80" i="6" s="1"/>
  <c r="F79" i="6"/>
  <c r="J79" i="6" s="1"/>
  <c r="F78" i="6"/>
  <c r="J78" i="6" s="1"/>
  <c r="F77" i="6"/>
  <c r="J77" i="6" s="1"/>
  <c r="F76" i="6"/>
  <c r="J76" i="6" s="1"/>
  <c r="F75" i="6"/>
  <c r="J75" i="6" s="1"/>
  <c r="F74" i="6"/>
  <c r="J74" i="6" s="1"/>
  <c r="F73" i="6"/>
  <c r="J73" i="6" s="1"/>
  <c r="F72" i="6"/>
  <c r="J72" i="6" s="1"/>
  <c r="F70" i="6"/>
  <c r="J70" i="6" s="1"/>
  <c r="F68" i="6"/>
  <c r="J68" i="6" s="1"/>
  <c r="F67" i="6"/>
  <c r="J67" i="6" s="1"/>
  <c r="F66" i="6"/>
  <c r="J66" i="6" s="1"/>
  <c r="F63" i="6"/>
  <c r="J63" i="6" s="1"/>
  <c r="F62" i="6"/>
  <c r="J62" i="6" s="1"/>
  <c r="F61" i="6"/>
  <c r="J61" i="6" s="1"/>
  <c r="F60" i="6"/>
  <c r="J60" i="6" s="1"/>
  <c r="F59" i="6"/>
  <c r="J59" i="6" s="1"/>
  <c r="F58" i="6"/>
  <c r="J58" i="6" s="1"/>
  <c r="F48" i="6"/>
  <c r="J48" i="6" s="1"/>
  <c r="F47" i="6"/>
  <c r="J47" i="6" s="1"/>
  <c r="F46" i="6"/>
  <c r="J46" i="6" s="1"/>
  <c r="F45" i="6"/>
  <c r="J45" i="6" s="1"/>
  <c r="F43" i="6"/>
  <c r="J43" i="6" s="1"/>
  <c r="F42" i="6"/>
  <c r="J42" i="6" s="1"/>
  <c r="F41" i="6"/>
  <c r="J41" i="6" s="1"/>
  <c r="F40" i="6"/>
  <c r="J40" i="6" s="1"/>
  <c r="F39" i="6"/>
  <c r="J39" i="6" s="1"/>
  <c r="F38" i="6"/>
  <c r="J38" i="6" s="1"/>
  <c r="F37" i="6"/>
  <c r="J37" i="6" s="1"/>
  <c r="F36" i="6"/>
  <c r="J36" i="6" s="1"/>
  <c r="F34" i="6"/>
  <c r="J34" i="6" s="1"/>
  <c r="F33" i="6"/>
  <c r="J33" i="6" s="1"/>
  <c r="F32" i="6"/>
  <c r="J32" i="6" s="1"/>
  <c r="F31" i="6"/>
  <c r="J31" i="6" s="1"/>
  <c r="F30" i="6"/>
  <c r="J30" i="6" s="1"/>
  <c r="F29" i="6"/>
  <c r="J29" i="6" s="1"/>
  <c r="F28" i="6"/>
  <c r="J28" i="6" s="1"/>
  <c r="F27" i="6"/>
  <c r="J27" i="6" s="1"/>
  <c r="F26" i="6"/>
  <c r="J26" i="6" s="1"/>
  <c r="F25" i="6"/>
  <c r="J25" i="6" s="1"/>
  <c r="F24" i="6"/>
  <c r="J24" i="6" s="1"/>
  <c r="F23" i="6"/>
  <c r="J23" i="6" s="1"/>
  <c r="F22" i="6"/>
  <c r="J22" i="6" s="1"/>
  <c r="F21" i="6"/>
  <c r="J21" i="6" s="1"/>
  <c r="F20" i="6"/>
  <c r="J20" i="6" s="1"/>
  <c r="F19" i="6"/>
  <c r="J19" i="6" s="1"/>
  <c r="F18" i="6"/>
  <c r="J18" i="6" s="1"/>
  <c r="F17" i="6"/>
  <c r="J17" i="6" s="1"/>
  <c r="F16" i="6"/>
  <c r="J16" i="6" s="1"/>
  <c r="F15" i="6"/>
  <c r="J15" i="6" s="1"/>
  <c r="F14" i="6"/>
  <c r="J14" i="6" s="1"/>
  <c r="F13" i="6"/>
  <c r="J13" i="6" s="1"/>
  <c r="F12" i="6"/>
  <c r="J12" i="6" s="1"/>
  <c r="F11" i="6"/>
  <c r="J11" i="6" s="1"/>
  <c r="F10" i="6"/>
  <c r="J10" i="6" s="1"/>
  <c r="F9" i="6"/>
  <c r="J9" i="6" s="1"/>
  <c r="F8" i="6"/>
  <c r="J8" i="6" s="1"/>
</calcChain>
</file>

<file path=xl/connections.xml><?xml version="1.0" encoding="utf-8"?>
<connections xmlns="http://schemas.openxmlformats.org/spreadsheetml/2006/main">
  <connection id="1" name="01231" type="6" refreshedVersion="4" background="1" saveData="1">
    <textPr codePage="1251" sourceFile="E:\MYDOCUMENTS\Pravila\012.txt" delimited="0" thousands=" ">
      <textFields count="2">
        <textField/>
        <textField position="9"/>
      </textFields>
    </textPr>
  </connection>
</connections>
</file>

<file path=xl/sharedStrings.xml><?xml version="1.0" encoding="utf-8"?>
<sst xmlns="http://schemas.openxmlformats.org/spreadsheetml/2006/main" count="2889" uniqueCount="1957">
  <si>
    <t>ЕИК:</t>
  </si>
  <si>
    <t>Наименование на услугата</t>
  </si>
  <si>
    <t xml:space="preserve">Пациент </t>
  </si>
  <si>
    <t xml:space="preserve">Мерна единица
(ден, брой и др.) </t>
  </si>
  <si>
    <t>СПЕЦИАЛНИ ИЗСЛЕДВАНИЯ</t>
  </si>
  <si>
    <t>Рентгеново изследване на хранопровод и стомах /цената включва бариева каша/</t>
  </si>
  <si>
    <t xml:space="preserve">Иригография /цената включва бариева каша/			</t>
  </si>
  <si>
    <t xml:space="preserve">Венозна урография /цената не включва контрастна материя/          </t>
  </si>
  <si>
    <t xml:space="preserve">КАТ /скенер/    нативен /без контраст/				</t>
  </si>
  <si>
    <t xml:space="preserve">- с 50 мл.	</t>
  </si>
  <si>
    <t>- с 100 мл.</t>
  </si>
  <si>
    <t xml:space="preserve">Мамография								 </t>
  </si>
  <si>
    <t xml:space="preserve">Ехография на отделителна система					  </t>
  </si>
  <si>
    <t xml:space="preserve">Ехография на коремни органи					  </t>
  </si>
  <si>
    <t xml:space="preserve">ЯМР										</t>
  </si>
  <si>
    <t xml:space="preserve">Определяне на имуноглобулинова характеристика  на еритроантитела/ диференциран директен тест на Coombs/с моноспецифични антиимуноглобулинови тест  реагенти с anti   IgG и антикомплементарни /С/ тест –реагент     </t>
  </si>
  <si>
    <t xml:space="preserve">Определяне на титъра на имунните анти А и ант  В антитела от клас IgG след обработка на серума с 2  меракаптоетанолеритроантителата чрез аглутинационен,ензимен или чрез аглутинационен ,ензимен и антиглобулинов /Coombs/ метод                       </t>
  </si>
  <si>
    <t xml:space="preserve">Определяне на кръвни групи от системата АВО и Rh/D/антиген от системата RhD resus по кръстосан метод/с тест –реагенти анти А,анти  В,анти  АВ,анти –D и тест–еритроцити А1,А2,В и О/                    </t>
  </si>
  <si>
    <t xml:space="preserve">Определяне на подгрупите на А антигена /А1 и А2/ с тест реагенти с анти  А и анти Н      </t>
  </si>
  <si>
    <t xml:space="preserve">Определяне на слаб D антиген (Du) по индиректен тест на /Coombs/       </t>
  </si>
  <si>
    <t xml:space="preserve">Изследване на а алоеритроантитела чрез аглутинационен или ензимен метод или индиректен антиглобулинов /Coombs/тест с поливалентен антиглобулинов серум  </t>
  </si>
  <si>
    <t xml:space="preserve">Определяне на Rh фенотип /СсDd Ee/ и Kell антиген с моноспецифични тест  реагенти        </t>
  </si>
  <si>
    <t xml:space="preserve">Цена на тестове за съвместимост ин витро                             </t>
  </si>
  <si>
    <t xml:space="preserve">Консултация с лекар  „Трансфузионен хематолог”по документи /при заявено искане от страна на ВЪЗЛОЖИТЕЛЯ/  </t>
  </si>
  <si>
    <t xml:space="preserve">ЦЕНИ ОТДЕЛЕНИЕ ПО УШНО  НОСНИ ГЪРЛЕНИ БОЛЕСТИ
КОД 03  5
</t>
  </si>
  <si>
    <t xml:space="preserve">Аденотомия 								 </t>
  </si>
  <si>
    <t xml:space="preserve">Двустранна тонзилектомия 					   </t>
  </si>
  <si>
    <t xml:space="preserve">Едностранна тонзилектомия 					    </t>
  </si>
  <si>
    <t xml:space="preserve">Експоративна тимпанотомия 					     </t>
  </si>
  <si>
    <t xml:space="preserve">Екстирпация на подчелюстната подезична жлеза	   </t>
  </si>
  <si>
    <t>Ендоларингеална резекция    частична фронтолатерална резекция на гласни връзки</t>
  </si>
  <si>
    <t xml:space="preserve">Затваряне на трахеостома 					   </t>
  </si>
  <si>
    <t>Изчистване  на максиларния синус през носа ендоскопски)</t>
  </si>
  <si>
    <t xml:space="preserve">Инсуфлация на Евстахиеви тръби 				      </t>
  </si>
  <si>
    <t xml:space="preserve">Инцизия на фурункул в слуховия проход 			     </t>
  </si>
  <si>
    <t xml:space="preserve">Ларингектомия 							   </t>
  </si>
  <si>
    <t xml:space="preserve">Микрохирургично отстраняване на възел/нодулус/ от ларинкс          </t>
  </si>
  <si>
    <t xml:space="preserve">Оперативна намеса в носа каустика 			  </t>
  </si>
  <si>
    <t xml:space="preserve">Оперативна намеса в носа фрактури 				   </t>
  </si>
  <si>
    <t xml:space="preserve">Оперативна намеса в носа с коблация без вкл.наконечник ексцизия на конхи        </t>
  </si>
  <si>
    <t xml:space="preserve">Оперативно  лечение на трахеоларингеален комплекс 	 </t>
  </si>
  <si>
    <t xml:space="preserve">Оперативно кръвоспиране след аденотомия 			   </t>
  </si>
  <si>
    <t xml:space="preserve">Оперативно кръвоспиране след тонзилектомия 		  </t>
  </si>
  <si>
    <t xml:space="preserve">Оперативно отваряне  на мастоидния израстък 		</t>
  </si>
  <si>
    <t xml:space="preserve">Оперативно отваряне на фронтален синус през носа (ендоскопски)         </t>
  </si>
  <si>
    <t xml:space="preserve">Оперативно отстраняване на чужди тела от носа 	  </t>
  </si>
  <si>
    <t xml:space="preserve">Операция  на отосклероза 					</t>
  </si>
  <si>
    <t xml:space="preserve">Операция за обтурация на хоаните  стеноза двустранна </t>
  </si>
  <si>
    <t xml:space="preserve">Операция на външен слухов проход 				  </t>
  </si>
  <si>
    <t xml:space="preserve">Операция на деструктивен Ту на средното ухо 		</t>
  </si>
  <si>
    <t>Операция на костна част на слухов проход (стеноза)</t>
  </si>
  <si>
    <t>Операция на слъзен сак от вътрешната страна на носа Дакриоцисториностомия</t>
  </si>
  <si>
    <t xml:space="preserve">Операция на Ту на средно ухо; холестеатом		</t>
  </si>
  <si>
    <t xml:space="preserve">Осикулопластика (без протеза) </t>
  </si>
  <si>
    <t xml:space="preserve">Отваряне на абсцес на езика 					 </t>
  </si>
  <si>
    <t xml:space="preserve">Отваряне на абсцес на носната преграда 			 </t>
  </si>
  <si>
    <t>Отваряне на кухина чрез временен отвор на тъпанчето</t>
  </si>
  <si>
    <t xml:space="preserve">Отваряне на перитонзиларен абсцес				 </t>
  </si>
  <si>
    <t xml:space="preserve">Отваряне на ретротонзиларен абсцес				 </t>
  </si>
  <si>
    <t>Отваряне на черепна кухина с радикална операция на мастоиден растък</t>
  </si>
  <si>
    <t>Отваряне на черепната кухина с операция на синус –булбарна тромболиза на лабиринт</t>
  </si>
  <si>
    <t xml:space="preserve">Отстраняване  на полипи от носа  до два, с местна анестезия </t>
  </si>
  <si>
    <t>Отстраняване  на полипи от носа  повече от два</t>
  </si>
  <si>
    <t>Отстраняване на гранулом от тъпанче,кухина на средно ухо</t>
  </si>
  <si>
    <t xml:space="preserve">Отстраняване на полипи от ларинкс </t>
  </si>
  <si>
    <t xml:space="preserve">Отстраняване на слюнчен камък 				</t>
  </si>
  <si>
    <t xml:space="preserve">Отстраняване на Ту на слюнчена жлеза с регионална лимфна дисекция 	</t>
  </si>
  <si>
    <t xml:space="preserve">Почистване на синусите на сфеноидната кост и клетките на решетъчната кост с отстраняване на носна мида  </t>
  </si>
  <si>
    <t xml:space="preserve">Почистване на синусите на сфеноидната кост и клетките на решетъчната кост откъм носа     </t>
  </si>
  <si>
    <t xml:space="preserve">Пробна ексцизия от ларинкс 					 </t>
  </si>
  <si>
    <t xml:space="preserve">Радикална операция  на всички околоносни кухини от една страна        </t>
  </si>
  <si>
    <t xml:space="preserve">Радикална операция на максиларен синус 			  </t>
  </si>
  <si>
    <t xml:space="preserve">Резекция на носната преграда 					</t>
  </si>
  <si>
    <t xml:space="preserve">Сондово бужиране на канал на паротитната субмандибуларна жлеза         </t>
  </si>
  <si>
    <t xml:space="preserve">Тимпанопластика (без включен консуматив)		</t>
  </si>
  <si>
    <t xml:space="preserve">Тотална екстирпация на паротидната жлеза 		</t>
  </si>
  <si>
    <t xml:space="preserve">Фенестрация на максиларен синус от устното предверие  </t>
  </si>
  <si>
    <t xml:space="preserve">Фенестрация на максиларен синус през носа 		  </t>
  </si>
  <si>
    <t xml:space="preserve">Френулотомия на къс френулум на устната 			 </t>
  </si>
  <si>
    <t xml:space="preserve">Френулотомия на къс френулум на език 			  </t>
  </si>
  <si>
    <t xml:space="preserve">Ексцизия на лезия от тонзила / аденоид 			  </t>
  </si>
  <si>
    <t xml:space="preserve">Пансинусотомия двустранна(без включен консуматив)	</t>
  </si>
  <si>
    <t xml:space="preserve">Увулопластика 								 </t>
  </si>
  <si>
    <t>Балонна синуспластика(без включен консуматив)</t>
  </si>
  <si>
    <t>Балонна дилатация на евстахиевите тръби(без включен консуматив)</t>
  </si>
  <si>
    <t xml:space="preserve">Преглед от специалист 						   </t>
  </si>
  <si>
    <t xml:space="preserve">Ендоскопска диагностика на ЛОР органи 			 </t>
  </si>
  <si>
    <t xml:space="preserve">Превръзка 								    </t>
  </si>
  <si>
    <t xml:space="preserve">Поставяне на предна носна тампонада 			  </t>
  </si>
  <si>
    <t xml:space="preserve">Поставяне на задна носна тампонада 				   </t>
  </si>
  <si>
    <t xml:space="preserve">Промивка на ухо 							   </t>
  </si>
  <si>
    <t xml:space="preserve">Почистване на гранулации от ухо 				   </t>
  </si>
  <si>
    <t xml:space="preserve">Есктракция на чуждо тяло от нос и ухо с местна анестезия </t>
  </si>
  <si>
    <t xml:space="preserve">Есктракция на чуждо тяло от уста и фаринкс 		   </t>
  </si>
  <si>
    <t xml:space="preserve">Шев на рана на лице и шия 					    </t>
  </si>
  <si>
    <t xml:space="preserve">Аудиометрия 								  </t>
  </si>
  <si>
    <t xml:space="preserve">Избор на лекар								 </t>
  </si>
  <si>
    <t xml:space="preserve">Избор на екип								  </t>
  </si>
  <si>
    <t>брой</t>
  </si>
  <si>
    <t>ЦЕНИ НА УСЛУГИ ЗА ЗДРАВНО НЕОСИГУРЕНИ ГРАЖДАНИ КОД 04.00</t>
  </si>
  <si>
    <t xml:space="preserve">	03.3.02</t>
  </si>
  <si>
    <t>03.3.02.1.</t>
  </si>
  <si>
    <t>03.3.02.2.</t>
  </si>
  <si>
    <t>03.3.02.3.</t>
  </si>
  <si>
    <t>03.3.02.4.</t>
  </si>
  <si>
    <t>03.3.02.5.</t>
  </si>
  <si>
    <t>03.3.02.6.</t>
  </si>
  <si>
    <t>03.3.02.7.</t>
  </si>
  <si>
    <t>03.3.02.8.</t>
  </si>
  <si>
    <t>03.3.02.9</t>
  </si>
  <si>
    <t>03.4.01.</t>
  </si>
  <si>
    <t>03.4.02.</t>
  </si>
  <si>
    <t>03.4.03.</t>
  </si>
  <si>
    <t>03.4.04.</t>
  </si>
  <si>
    <t>03.4.05.</t>
  </si>
  <si>
    <t>03.4.06.</t>
  </si>
  <si>
    <t>03.4.07.</t>
  </si>
  <si>
    <t>03.4.08.</t>
  </si>
  <si>
    <t>03.4.09.</t>
  </si>
  <si>
    <t>03.4.10.</t>
  </si>
  <si>
    <t>03.4.11.</t>
  </si>
  <si>
    <t>03.5.01.</t>
  </si>
  <si>
    <t>03.5.02.</t>
  </si>
  <si>
    <t>03.5.03.</t>
  </si>
  <si>
    <t>03.5.04.</t>
  </si>
  <si>
    <t>03.5.05.</t>
  </si>
  <si>
    <t>03.5.06.</t>
  </si>
  <si>
    <t>03.5.07.</t>
  </si>
  <si>
    <t>03.5.08.</t>
  </si>
  <si>
    <t>03.5.09.</t>
  </si>
  <si>
    <t>03.5.10.</t>
  </si>
  <si>
    <t>03.5.11.</t>
  </si>
  <si>
    <t>03.5.12.</t>
  </si>
  <si>
    <t>03.5.13.</t>
  </si>
  <si>
    <t>03.5.14.</t>
  </si>
  <si>
    <t>03.5.15.</t>
  </si>
  <si>
    <t>03.5.16.</t>
  </si>
  <si>
    <t>03.5.17.</t>
  </si>
  <si>
    <t>03.5.18.</t>
  </si>
  <si>
    <t>03.5.19.</t>
  </si>
  <si>
    <t>03.5.20.</t>
  </si>
  <si>
    <t>03.5.21.</t>
  </si>
  <si>
    <t>03.5.22.</t>
  </si>
  <si>
    <t>03.5.23.</t>
  </si>
  <si>
    <t>03.5.24.</t>
  </si>
  <si>
    <t>03.5.25.</t>
  </si>
  <si>
    <t>03.5.26.</t>
  </si>
  <si>
    <t>03.5.27.</t>
  </si>
  <si>
    <t>03.5.28.</t>
  </si>
  <si>
    <t>03.5.29.</t>
  </si>
  <si>
    <t>03.5.30.</t>
  </si>
  <si>
    <t>03.5.31.</t>
  </si>
  <si>
    <t>03.5.32.</t>
  </si>
  <si>
    <t>03.5.33.</t>
  </si>
  <si>
    <t>03.5.34.</t>
  </si>
  <si>
    <t>03.5.35.</t>
  </si>
  <si>
    <t>03.5.36.</t>
  </si>
  <si>
    <t>03.5.37.</t>
  </si>
  <si>
    <t>03.5.38.</t>
  </si>
  <si>
    <t>03.5.39.</t>
  </si>
  <si>
    <t>03.5.40.</t>
  </si>
  <si>
    <t>03.5.41.</t>
  </si>
  <si>
    <t>03.5.42.</t>
  </si>
  <si>
    <t>03.5.43.</t>
  </si>
  <si>
    <t>03.5.44.</t>
  </si>
  <si>
    <t>03.5.45.</t>
  </si>
  <si>
    <t>03.5.46.</t>
  </si>
  <si>
    <t>03.5.47.</t>
  </si>
  <si>
    <t>03.5.48.</t>
  </si>
  <si>
    <t>03.5.49.</t>
  </si>
  <si>
    <t>03.5.50.</t>
  </si>
  <si>
    <t>03.5.51.</t>
  </si>
  <si>
    <t>03.5.52.</t>
  </si>
  <si>
    <t>03.5.53.</t>
  </si>
  <si>
    <t>03.5.54.</t>
  </si>
  <si>
    <t>03.5.55.</t>
  </si>
  <si>
    <t>03.5.56.</t>
  </si>
  <si>
    <t>03.5.57.</t>
  </si>
  <si>
    <t>03.5.58.</t>
  </si>
  <si>
    <t>03.5.59.</t>
  </si>
  <si>
    <t>03.5.60.</t>
  </si>
  <si>
    <t>03.5.61.</t>
  </si>
  <si>
    <t>03.5.62.</t>
  </si>
  <si>
    <t>03.5.63.</t>
  </si>
  <si>
    <t>03.5.64.</t>
  </si>
  <si>
    <t>03.5.65.</t>
  </si>
  <si>
    <t>03.5.66.</t>
  </si>
  <si>
    <t>03.5.67.</t>
  </si>
  <si>
    <t>03.5.68.</t>
  </si>
  <si>
    <t>03.5.69.</t>
  </si>
  <si>
    <t>03.5.70.</t>
  </si>
  <si>
    <t>03.5.71.</t>
  </si>
  <si>
    <t>03.5.72.</t>
  </si>
  <si>
    <t>03.5.73.</t>
  </si>
  <si>
    <t>03.5.74.</t>
  </si>
  <si>
    <t>03.5.75.</t>
  </si>
  <si>
    <t>03.6.80.</t>
  </si>
  <si>
    <t>03.6.81.</t>
  </si>
  <si>
    <t>ЦЕНИ ОТДЕЛЕНИЕ ПО ТРАНСФУЗИОННА ХЕМАТОЛОГИЯ КОД 03. 4</t>
  </si>
  <si>
    <t>Цена в лева, заплащана от:</t>
  </si>
  <si>
    <t xml:space="preserve">Определяне на специфичността и титъра на еритроантителата чрез аглутинационен,ензимен или еритроантителата чрез аглутинационен,ензимен или антиглобулинов  /Coombs/  метод   </t>
  </si>
  <si>
    <t>Граждани невъзстановили до деня на дехоспитализацията си своя здравно-осигурителен статус заплащат стойността на клиничната пътека завишена с 20%</t>
  </si>
  <si>
    <t xml:space="preserve">04.01.	</t>
  </si>
  <si>
    <t>За извършените по желание допълнителни изследвания, пациентите дължат заплащане по цени, съгласно приложения ценоразпис</t>
  </si>
  <si>
    <t>Освободени от заплащане по код 04.00 от Раздел IV „Цени на услуги за здравно неосигурени граждани“ от настоящия ценоразпис са хоспитализирани пациенти, както следва:</t>
  </si>
  <si>
    <t>1. Здравно-неосигурени лица за които Министерството на здравеопазването ежемесечно предоставя трансфер към бюджета на НЗОК, съгласно съответно действащия Закон за бюджета на НЗОК, а именно:</t>
  </si>
  <si>
    <t>1.1. За акушерска помощ при раждане, независимо от начина на родоразширение</t>
  </si>
  <si>
    <t>1.2. За интензивно лечение</t>
  </si>
  <si>
    <t>1.3. Лица, които нямат доход и/или лично имущество, което да им осигурява лично участие в здравноосигурителния процес по реда на Постановление № 17 на Министерския съвет за 2007 г. за определяне на условията и реда за разходване на целевите средства за диагностика и лечение в лечебни заведения за болнична помощ на лица, които нямат доход и/или лично имущество, което да им осигурява лично участие в здравноосигурителния процес съгласно действащия Закон за бюджета на НЗОК- Лица, които нямат доход и/или лично имущество, което да им осигурява лично участие в здравноосигурителния процес по реда на Постановление № 17 на Министерския съвет за 2007 г. за определяне на условията и реда за разходване на целевите средства за диагностика и лечение в лечебни заведения за болнична помощ на лица, които нямат доход и/или лично имущество, което да им осигурява лично участие в здравноосигурителния процес съгласно действащия Закон за бюджета на НЗОК</t>
  </si>
  <si>
    <t>1.4. Лица, осигурени в друга държава, за които се прилагат правилата за координация на системите за социална сигурност/двустранни спогодби за социално осигуряване, по силата на което лицата имат право на болнична помощ, предоставяна от НЗОК.</t>
  </si>
  <si>
    <t>2. От заплащане на такси за придружители,  съгласно приложеният ценоразпис, се освобождават:</t>
  </si>
  <si>
    <t>2.1. Придружители на деца-пациенти  до 7 годишна възраст, с изключение престоя във ВИП стая</t>
  </si>
  <si>
    <t>2.2. Придружители на деца до 18 години при необходимост от осигуряване на допълнителни грижи, които лечебното заведение не е в състояние да осигури</t>
  </si>
  <si>
    <t>2.3. Придружители на лица с увреждания, които не могат да се обслужват самостоятелно и има необходимост от осигуряване на допълнителни грижи, които лечебното заведение не е в състояние да осигури</t>
  </si>
  <si>
    <t>съгл. Заповед № РД-05-597/27.04.2021г. на изпълнителния директор на УМБАЛ-Бургас АД</t>
  </si>
  <si>
    <t xml:space="preserve">Ларингектомия с регионална лимфна дисекция 	</t>
  </si>
  <si>
    <t>КАТ /скенер/ с контрастно усилване</t>
  </si>
  <si>
    <t>Утвърден ценоразпис на всички предоставяни медицински и други услуги от:</t>
  </si>
  <si>
    <t xml:space="preserve">Наименование на обособената позиция и съответните номенклатурни единици </t>
  </si>
  <si>
    <t>Вид  разфасовка и  форма на консуматива.</t>
  </si>
  <si>
    <t>Ед. цена с ДДС</t>
  </si>
  <si>
    <t>Цена заплатена от пациента</t>
  </si>
  <si>
    <t>Забележки</t>
  </si>
  <si>
    <t>Филтриръщ имплант при глаукома</t>
  </si>
  <si>
    <t>Заднокамерна,еднокомпонентна,асферична,биконвексна,хидрофобна,акрилна,мека(сгъваема)вътреочна леща,филтрираща ултравиолетова и синята светлина, предварително заредена в система за имплантиране AutonoMe(газов инжектор)</t>
  </si>
  <si>
    <t>Заднокамерна , мека/сгъваема/, UV филтър, с жълт филтър за синя светлина , торична, акрилна, хидрофобна /0,3 % водно съдържание/, моноблок с рйб /single ,piece/, тип оптика - биконвексна</t>
  </si>
  <si>
    <t>комплект</t>
  </si>
  <si>
    <t>M05052020000004</t>
  </si>
  <si>
    <t>M05053010000002</t>
  </si>
  <si>
    <t>M05053030000002</t>
  </si>
  <si>
    <t>M05053030000006</t>
  </si>
  <si>
    <t>M05053030000008</t>
  </si>
  <si>
    <t>M05053030000009</t>
  </si>
  <si>
    <t>Заднокамерна , мека/сгъваема/, UV филтър акрилна, хидрофобна, /0,3% водно съдържимо/, моноблок /single piece/, монофокална, биконвексна, с правоъгълен ръб на оптиката и хаптика</t>
  </si>
  <si>
    <t>Заднокамерна , мека/сгъваема/, UV филтър, с жълт филтър за синя светлина ,  акрилна, хидрофобна /0,3 % водно съдържание/, моноблок  /single ,piece/, монофокална, тип оптика - биконвексна</t>
  </si>
  <si>
    <t>Заднокамерна , мека/сгъваема/, UV филтър, с жълт филтър за синя светлина ,  акрилна, хидрофобна /0,3 % водно съдържание/, моноблок  /single ,piece/, монофокална, тип оптика - биконвексна, предварително заредена в стерилен инжектор</t>
  </si>
  <si>
    <t>Преднокамерна /твърда/, монофокална леща , с UV филтър, полиметилметакрилат /PMMA/. Тип на оптиката - конвексноплан.</t>
  </si>
  <si>
    <t>Високосубстанция -биосинтетичен HPMC с диспергивно предназначение</t>
  </si>
  <si>
    <t>Високосубстанция -биосинтетичен NaHa и NaCS  с диспергивно/кохезивно  предназначение</t>
  </si>
  <si>
    <t>Херниални платна полипропилен</t>
  </si>
  <si>
    <t>Синтетично полипропиленово платно за херниопластика с големина на порите 2,0х2,4 мм, с тегло 46 g/m2, с размери 11х06 см и дебелина на нишката от 0,6 мм</t>
  </si>
  <si>
    <t>Parietene Macro 6x11</t>
  </si>
  <si>
    <t>Синтетично полипропиленово платно за херниопластика с големина на порите 2,0х2,4 мм, с тегло 46 g/m2, с размери 15х07,5 см и дебелина на нишката от 0,6 мм</t>
  </si>
  <si>
    <t>Parietene Macro 15x7,5</t>
  </si>
  <si>
    <t>Синтетично полипропиленово платно за херниопластика с големина на порите 2,0х2,4 мм, с тегло 46 g/m2, с размери 15х10 см и дебелина на нишката от 0,6 мм</t>
  </si>
  <si>
    <t>Parietene Macro 15x10</t>
  </si>
  <si>
    <t>Синтетично полипропиленово платно за херниопластика с големина на порите 2,0х2,4 мм, с тегло 46 g/m2, с размери 15х15 см и дебелина на нишката от 0,6 мм</t>
  </si>
  <si>
    <t>Parietene Macro 15x15</t>
  </si>
  <si>
    <t>Синтетично полипропиленово платно за херниопластика с големина на порите 2,0х2,4 мм, с тегло 46 g/m2, с размери 20х20 см и дебелина на нишката от 0,6 мм</t>
  </si>
  <si>
    <t>Parietene Macro 20x20</t>
  </si>
  <si>
    <t>Синтетично полипропиленово платно за херниопластика с големина на порите 2,0х2,4 мм, с тегло 46 g/m2, с размери 30х30 см и дебелина на нишката от 0,6 мм</t>
  </si>
  <si>
    <t>Parietene Macro 30x30</t>
  </si>
  <si>
    <t>Синтетично полипропиленово платно за херниопластика с големина на порите 2,0х2,4 мм, с отвор за ингвиналният лигамент,с тегло 46 g/m2, с размери 11х06 см и дебелина на нишката от 0,6 мм</t>
  </si>
  <si>
    <t>Parietene Macro 11x6</t>
  </si>
  <si>
    <t>Херниални платна полипропилен олекотен</t>
  </si>
  <si>
    <t>Синтетично полипропиленово платно за херниопластика с големина на порите 2,0х2,4 мм, с тегло 35-40g/m2, с размери 11х06 см</t>
  </si>
  <si>
    <t>Parietene light 6x11</t>
  </si>
  <si>
    <t>Синтетично полипропиленово платно за херниопластика с големина на порите 2,0х2,4 мм, с тегло 35-40g/m2, с размери 15х10 см</t>
  </si>
  <si>
    <t>Parietene light 15x10</t>
  </si>
  <si>
    <t>Синтетично полипропиленово платно за херниопластика с големина на порите 2,0х2,4 мм, с тегло 35-40g/m2, с размери 15х15 см</t>
  </si>
  <si>
    <t>Parietene light 15x15</t>
  </si>
  <si>
    <t>Синтетично полипропиленово платно за херниопластика с големина на порите 2,0х2,4 мм, с тегло 35-40g/m2, с размери 20х20 см</t>
  </si>
  <si>
    <t>Parietene light 20x20</t>
  </si>
  <si>
    <t>Синтетично полипропиленово платно за херниопластика с големина на порите 2,0х2,4 мм, с тегло 35-40g/m2, с размери 30х30 см</t>
  </si>
  <si>
    <t>Parietene light 30x30</t>
  </si>
  <si>
    <t>Херниални платна полиестер</t>
  </si>
  <si>
    <t>Хирургическо херниално платно, макропорьозно, от монофиламентен полиестер, нерезорбируемо с размери 11х06 см.</t>
  </si>
  <si>
    <t>Poliester Versatex 6x11</t>
  </si>
  <si>
    <t>Хирургическо херниално платно, макропорьозно, от монофиламентен полиестер, нерезорбируемо с размери 15х10 см.</t>
  </si>
  <si>
    <t>Poliester Versatex 15x10</t>
  </si>
  <si>
    <t>Хирургическо херниално платно, макропорьозно, от монофиламентен полиестер, нерезорбируемо с размери 15х15 см.</t>
  </si>
  <si>
    <t>Poliester Versatex 15x15</t>
  </si>
  <si>
    <t>Хирургическо херниално платно, макропорьозно, от монофиламентен полиестер, нерезорбируемо с размери 20х20 см.</t>
  </si>
  <si>
    <t>Poliester Versatex 20x20</t>
  </si>
  <si>
    <t xml:space="preserve">Самозалепващо се полурезорбируемо платно за херниопластика, предварително скроено, ляво с размери 12х08 см. </t>
  </si>
  <si>
    <t xml:space="preserve">Самозалепващо се полурезорбируемо платно за херниопластика, предварително скроено, дясно с размери 12х08 см. </t>
  </si>
  <si>
    <t xml:space="preserve">Самозалепващо се полурезорбируемо платно за херниопластика, с размери 15х15 см. </t>
  </si>
  <si>
    <t>Parietex ProGrip 15x15</t>
  </si>
  <si>
    <t>Двукомпонентно, триизмерно, монофиламентно платно за вентрални хернии с колагенов резорбируем антиадхезивен филм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</si>
  <si>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15х10 см</t>
  </si>
  <si>
    <t>Symbotex 15x10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</si>
  <si>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20х15 см</t>
  </si>
  <si>
    <t>Symbotex 20x15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</si>
  <si>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25х20 см</t>
  </si>
  <si>
    <t>Symbotex 25x20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</si>
  <si>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30х20 см</t>
  </si>
  <si>
    <t>Symbotex 30x20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</si>
  <si>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37х28 см</t>
  </si>
  <si>
    <t>Symbotex 37x28</t>
  </si>
  <si>
    <t>Двукомпонентно, триизмерно с яка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</si>
  <si>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8 см при отворен перитонеум</t>
  </si>
  <si>
    <t>Symbotex 8Х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</si>
  <si>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15х10 см при отворен перитонеум</t>
  </si>
  <si>
    <t>Symbotex 15Х10</t>
  </si>
  <si>
    <t>Symbotex 20Х15</t>
  </si>
  <si>
    <t>Двукомпонентно полиестерно платно за умбиликални хернии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</si>
  <si>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4,6 см., максимум 5 см., с 4 места за фиксация</t>
  </si>
  <si>
    <t>Ventral patch 4X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</si>
  <si>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6,6 см., максимум 7 см., с 4 места за фиксация</t>
  </si>
  <si>
    <t>Ventral patch 6X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</si>
  <si>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8,6 см., максимум 9 см., с 4 места за фиксация</t>
  </si>
  <si>
    <t>Ventral patch 8X</t>
  </si>
  <si>
    <t xml:space="preserve">Фиксатор за лапароскопска херниопластика </t>
  </si>
  <si>
    <t>Фиксатор за лапароскопска херниапластика за фиксация на платна, 5 мм диаметър, 15 хеликообразни фиксатора от резорбируема млечна киселина</t>
  </si>
  <si>
    <t>ABSTACK 15X</t>
  </si>
  <si>
    <t>Фиксатор за лапароскопска херниапластика за фиксация на платна, 5 мм диаметър, с 36 см. рамо и 30 хеликообразни фиксатора от резорбируема млечна киселина</t>
  </si>
  <si>
    <t>ABSTACK 30X</t>
  </si>
  <si>
    <t>Фиксатор за лапароскопска херниапластика с три пълнителя 5 мм. диаметър, артикулиращ с резорбируеми тракове, размер от 5,0 до 5,1</t>
  </si>
  <si>
    <t>Reliatack 3x10</t>
  </si>
  <si>
    <t>Пълнител за фиксатор за лапароскапска херниопластика с 5 мм диаметър, артикулиращ с резорбируеми тракове, размер от 5,0 до 5,1</t>
  </si>
  <si>
    <t>Reliatack 1x10</t>
  </si>
  <si>
    <t>Фиксатор за лапароскопска херниопластика за фиксация на платна, 5 мм диаметър, 30 хеликообразни фиксатора от титан</t>
  </si>
  <si>
    <t>Protack 5mm</t>
  </si>
  <si>
    <t>Троакари с режещо острие за еднократна употреба</t>
  </si>
  <si>
    <t>Троакари за еднократна употреба с прозрачна канюла, с автоматично защитено линейно острие, с клапа за задържане на газ, 5 мм диаметър; 100 мм</t>
  </si>
  <si>
    <t>VersaOne 5 mm</t>
  </si>
  <si>
    <t>Троакари за еднакратна употреба с прозрачна канюла, с автоматично защитено линейно острие, с клапа за задържане на газ, с конвертер, отделящ се винт, за работа с интрументи от 5 до12 мм, 100 мм</t>
  </si>
  <si>
    <t>VersaOne 12 mm</t>
  </si>
  <si>
    <t>Ендоскопски интрументи еднократна употреба</t>
  </si>
  <si>
    <t>Мултиклипапликатор за лапаро хирурги, 10 мм</t>
  </si>
  <si>
    <t>Мулти 10мм</t>
  </si>
  <si>
    <t>Ендоскопски клипапликатор, 10 мм, 20 клипси</t>
  </si>
  <si>
    <t>Ендоскопски 10 мм</t>
  </si>
  <si>
    <t>Хирургична Версова игла 120 мм</t>
  </si>
  <si>
    <t>Версова 120 мм</t>
  </si>
  <si>
    <t>Ендоскопски граспери за еднократна употреба, 5 мм диаметър, 31 см дължина с механизъм за заключване/рачет/</t>
  </si>
  <si>
    <t>Endo Grasp UNI</t>
  </si>
  <si>
    <t>Ендоскопски ножици за еднократна употреба, 31см дължина,  5мм диаметър, монополярна коагулация със закривени браншове</t>
  </si>
  <si>
    <t>Endo Shears UNI</t>
  </si>
  <si>
    <t>Endo Dissect UNI</t>
  </si>
  <si>
    <t>Лапароскопски клипси титаниеви</t>
  </si>
  <si>
    <t>T clips M,L</t>
  </si>
  <si>
    <t>Импланти за глаукома</t>
  </si>
  <si>
    <t>Филтриращ имплант при глаукома - метален, с индивидуален инжектор, големина 2,8 мм, дебелина до 0,4 мм, с отвор 50 микрона, с индивидуален инжектор</t>
  </si>
  <si>
    <t>Тазобедрена безциментна става</t>
  </si>
  <si>
    <t>M05053010000014</t>
  </si>
  <si>
    <t>Тазобедрена циментна става</t>
  </si>
  <si>
    <t>Тазобедрена еднополюсна безциментна става</t>
  </si>
  <si>
    <t>Тазобедрена еднополюсна циментна става</t>
  </si>
  <si>
    <t>Тазобедрена хибридна става с безциментно стебло и циментна капсула</t>
  </si>
  <si>
    <t>Тазобедрена хибридна става с циментно стебло и безциментна капсула</t>
  </si>
  <si>
    <t>Остеосинтеза</t>
  </si>
  <si>
    <t>Канюлиран винт с диаметър 3,0 мм за малки костни фрактури</t>
  </si>
  <si>
    <t>Уникондилна колянна става</t>
  </si>
  <si>
    <t>Тазобедрена безциментна става с керамична глава и полиетиленов инлей</t>
  </si>
  <si>
    <t>Тазобедрено ревизионно безциментно стебло с безциментна капсула</t>
  </si>
  <si>
    <t>Тазобедрено ревизионно безциментно стебло с циментна капсула</t>
  </si>
  <si>
    <t>Джет лаваж система за еднопротезиране</t>
  </si>
  <si>
    <t>M05055030000010/M05053030000006</t>
  </si>
  <si>
    <t>M06061030000001</t>
  </si>
  <si>
    <t>Quanta System оптични влакна за многократна употреба да 10 случая, 272,365 микрона. Влакното от 365 микрона е Precision /поема по- викова мощност/</t>
  </si>
  <si>
    <t xml:space="preserve">Quanta System оптични влакна за многократна употреба да 10 случая, 550 микрона. </t>
  </si>
  <si>
    <t>OAF005513</t>
  </si>
  <si>
    <t>Quanta System оптични влакна за еднократна употреба, 1000 микрона</t>
  </si>
  <si>
    <t>OAF009911</t>
  </si>
  <si>
    <t>Quanta System оптични влакна за еднократна употреба, 800 микрона</t>
  </si>
  <si>
    <t>OAF008011</t>
  </si>
  <si>
    <t xml:space="preserve">Quanta System оптични влакна за многократна употреба да 20 случая, 1000 микрона. </t>
  </si>
  <si>
    <t>OAF009915</t>
  </si>
  <si>
    <t xml:space="preserve">Quanta System оптични влакна за многократна употреба да 10 случая, 800 микрона. </t>
  </si>
  <si>
    <t>OAF008013</t>
  </si>
  <si>
    <t>Адаптор с възвратен клапан за уретероскоп, използва се за предотвратяване на обратен опток на течности около инструменти, използвани в работния канал на гъвкав или твърд уретероскоп. Размери на инструментите, с които се ползва 6 Fr.</t>
  </si>
  <si>
    <t>TBA-6</t>
  </si>
  <si>
    <t>Уретрален стент JJ сет, отоворен връх, водач и позиционер. Използва се за временно оттичане на течности в уриналния тракт. Комплекта вкл. Двойно отворен стент, хидрофилен водач от нитинол с платинен връх и пушер с радиопозитивен маркер. Максимален престой в организма 6 месеца. размери диаметър от 4,7 до 7 Fr., дължина от 24-28 см.</t>
  </si>
  <si>
    <t>USI-524,526, 528, 624, 626, 628, 724, 726, 728, 826-RPC</t>
  </si>
  <si>
    <t>Уретрален стент JJ сет,. Използва се за временно оттичане на течности в уриналния тракт. Термочуствителният стентов материал осигурява предимствата на твърд стант при поставяне и мек, съвместим стент, когато е поставен Комплекта вкл. стент, водач и позиционер. Максимален престой в организма 12 месеца. размери диаметър от 5 до 7 Fr., дължина от 22-28 см.</t>
  </si>
  <si>
    <t>UFI-522,626, 628, 726, 728</t>
  </si>
  <si>
    <t>Уретрален стент JJ сет,.Уретрален стент двойно извит. Използва се за временно оттичане на течности в уриналния тракт. Нишките, прикрепени към стента позволавят лесно репозициониране и изваждане.Изцяло от силикон- значително подобрява комфорта на пациента и усещането за чуждо тяло. Комплекта вкл. стент, водач и пушер с радиопозитивен връх. Максимален престой в организма 12 месеца. размери диаметър от 6 до 7 Fr., дължина от 26-28 см.</t>
  </si>
  <si>
    <t>133626/133628/133726/133728</t>
  </si>
  <si>
    <t>Дренажен катетър Universa. Използва се за осигуряване на перкутанно оттичане на урина. Комплекта вкл. Катетър с извивка, игла EchoTip с обтуратор, извит водач от неръждаема стомана с тифлоново покритие, 6 дилататори от 6 до 16 Fr, два позиционера, свързваща тръбичка с еднопосочен спирателен кран и катетърна подложка. Размери: диаметър на иглата 18G., диаметър на катетъра 8-14 Fr. дължина 30 см. дължина на дилататърите 20 см., ширина 6-16 Fr.</t>
  </si>
  <si>
    <t xml:space="preserve">Катетър за уретерален достъп Flexi-Tip двойно луменен. Използва се за инжектиране на контрастно вещество и гел за анестезия и или за поставяне на водачи. Дизайнът с двоен лумен премахва необходимостта от множество катетеризации. Гъвкавият отворен върх  и хидрофилното покритие позволяват атравматично преминаване в и през уретера. Размери: диаметър 6/10 Fr., държина 50 см. и 24, размер на основен лумен 0,4 inch, размер на лумана за инжектиране 0,5 </t>
  </si>
  <si>
    <t>022610/ 022610-24</t>
  </si>
  <si>
    <t>Уретерален флексор. Използва се за създаването на работен канал по време на ендоскопски урологични процедури. Улеснява преминаването на ендоскопи и други инструменти в уринарния трак. Работния канал предпазва уретера по време на повтарящи се процедури с различни инструменти. Обвивката има хидрофилно покритие, което създава повърхност с ниско ниво на триене. Размери: ширина 9,5/ 10,7  и 12 Fr., дължина 35 и 55 см.</t>
  </si>
  <si>
    <t>FUS-095035/55/ 107035/45/55/ 120045/55</t>
  </si>
  <si>
    <t>Нитинолов екстрактор за камъни N-Compass Nitinol Tipless Stone Extractor. Размери: диаметър 1,7 Fr., дължина 115 см., диаметър на кошницата разпъната 1,0 см.</t>
  </si>
  <si>
    <t>NCT4-017115/024115 NCT4-024115-MB</t>
  </si>
  <si>
    <t>Нитинолов екстрактор за камъни N-CIRCLE. Размери: диаметър 2,2-3 Fr., дължина 115 см., диаметър на кошницата разпъната 1,0 см.</t>
  </si>
  <si>
    <t>NTSE-015115-UDH NTSE-022115-UDH NTSE-02115-UDH-MB/ NTSE-030115-UDH /NTSE-030115-UDH-MB</t>
  </si>
  <si>
    <t>Флексибилен уретерореноскоп за еднократна употреба, дължина 905 мм.,работна дължина 670 мм. диаметър на дисталната част 7,4 Fr.</t>
  </si>
  <si>
    <t>Травматология консумативи</t>
  </si>
  <si>
    <t>Тибиален пирон</t>
  </si>
  <si>
    <t>Expert Tibial Nail</t>
  </si>
  <si>
    <t>Proximal Femoral nail Antirotation</t>
  </si>
  <si>
    <t>Воларна заключваща плака за дистален радиус</t>
  </si>
  <si>
    <t>Variable angle LCP Two- column volar Distal radius plate 2.4</t>
  </si>
  <si>
    <t>Заключваща плака за проксимален хумерус 3.5 Philos</t>
  </si>
  <si>
    <t>Philos</t>
  </si>
  <si>
    <t>1/3 тубуларна плака - титаниева</t>
  </si>
  <si>
    <t>One-Third Tubular Plate</t>
  </si>
  <si>
    <t>3,5 мм малеоларен винт от 40 мм до 65 мм</t>
  </si>
  <si>
    <t>Malleolar Screw</t>
  </si>
  <si>
    <t>4,5 мм малеоларен винт от 40 мм до 65 мм</t>
  </si>
  <si>
    <t>,</t>
  </si>
  <si>
    <t>3,5 мм синдезмален винт от 40 мм до 65 мм</t>
  </si>
  <si>
    <t>Спонгиозен винт за ф.3,5 дължина 12-30 мм</t>
  </si>
  <si>
    <t>cancellous Screw 3,5 мм</t>
  </si>
  <si>
    <t>Кортикални винтове ф 3,5 дължина 10-30 мм</t>
  </si>
  <si>
    <t>Cortex Screw 3,5 мм</t>
  </si>
  <si>
    <t>Заключваща 1/3 тубуларна плака -  титаниева</t>
  </si>
  <si>
    <t>Locking Compression On- Third Tubulas Plate</t>
  </si>
  <si>
    <t>Заключващ винт за стандартно заключване ф 3,5 дължина 10-40 мм</t>
  </si>
  <si>
    <t>Locking Screw 3,5 мм</t>
  </si>
  <si>
    <t>Кортикални винтове ф 3,5 дължина 10-40 мм</t>
  </si>
  <si>
    <t>LCP права плака- титаниева. Динамично компресивна плака с 4-12 отвора за винтове</t>
  </si>
  <si>
    <t>LCP Plate</t>
  </si>
  <si>
    <t>Заключващ винт за стандартно заключване ф 3,5 дължина 10-70 мм</t>
  </si>
  <si>
    <t>Кортикални винтове ф 3,5 дължина 10-70 мм</t>
  </si>
  <si>
    <t>LCP реконструктивна плака - титаниева</t>
  </si>
  <si>
    <t xml:space="preserve"> LCP Recontruction Plate</t>
  </si>
  <si>
    <t>Титаниев еластичен пирон</t>
  </si>
  <si>
    <t>TEN</t>
  </si>
  <si>
    <t xml:space="preserve">Тапа за титаниев еластичен пирон </t>
  </si>
  <si>
    <t>End Cap</t>
  </si>
  <si>
    <t>Плака за артродеза на карпални кости</t>
  </si>
  <si>
    <t>VA-Locking Intercarpal Fusion plate</t>
  </si>
  <si>
    <t>Полиаксиален заключващ винт</t>
  </si>
  <si>
    <t>Variable angle lochking Screw 2,4 мм</t>
  </si>
  <si>
    <t>Кортикални винтове ф 2,4 мм</t>
  </si>
  <si>
    <t>Cortex Screw 2,4 мм</t>
  </si>
  <si>
    <t>Канюлиран Компресивен винт тип " Хърбърт" с къса резба ф1,5  от 9-20 мм, ф2,4 от 9-40 мм, ф3 от 10-40 мм</t>
  </si>
  <si>
    <t>Headless compression Screw</t>
  </si>
  <si>
    <t>Канюлиран компресивен винт тип " Хърбърт" с удължена резба, ф2,4 от 17-40 мм, ф3 от 16-40 мм</t>
  </si>
  <si>
    <t>Канюлиран Компресивен винт тип " Хърбърт" с къса резба ф4,5  от 20-80 мм, ф6,5 от 30-120 мм</t>
  </si>
  <si>
    <t>Канюлиран компресивен винт тип " Хърбърт" с удължена резба, ф4,5 от 30-80 мм, ф6,5 от 45-120 мм</t>
  </si>
  <si>
    <t>Консумативи за артроскопия</t>
  </si>
  <si>
    <t>Крос пин сет за възтановяване на ПКВ</t>
  </si>
  <si>
    <t>Rigidfix Femoral ST/BTB</t>
  </si>
  <si>
    <t>Сет за възтановяване на ПКВ</t>
  </si>
  <si>
    <t>Rigidloop Adjustable</t>
  </si>
  <si>
    <t>Интеферентен резорбируем винт за възтановяване на ПКВ</t>
  </si>
  <si>
    <t>Milagro BR</t>
  </si>
  <si>
    <t>Fastin RC anchor without needle</t>
  </si>
  <si>
    <t>Резорбируем анкер с конец, без игла за поставяне с навиване</t>
  </si>
  <si>
    <t>Healix BR Anchor</t>
  </si>
  <si>
    <t>Биорезорбируем анкер с диаметър 3,0 мм</t>
  </si>
  <si>
    <t>Gryphon P BR DS anchor</t>
  </si>
  <si>
    <t>Нерезорбируем анкер с конец, без игла, за поставяне с навиване</t>
  </si>
  <si>
    <t>Healix Peek Anchor</t>
  </si>
  <si>
    <t>Анкер с конец, с игла, за поставяне с навиване</t>
  </si>
  <si>
    <t>Healix TI Anchor</t>
  </si>
  <si>
    <t>Анкер с конец, без игла за поставяне без навиване</t>
  </si>
  <si>
    <t>GII Anchor</t>
  </si>
  <si>
    <t>Биорезорбируем анкер с диаметър 4,5; 5,5; 6,5 мм</t>
  </si>
  <si>
    <t>Healix  BR Anchor</t>
  </si>
  <si>
    <t>Титаниев анкер с диаметър 4,5; 5,5; 6,5 мм</t>
  </si>
  <si>
    <t xml:space="preserve">Титаниев анкер с конец, без игла, за поставяне с навиване </t>
  </si>
  <si>
    <t>Микро анкер с конец и дръжка</t>
  </si>
  <si>
    <t>Micro quickanchor Plus</t>
  </si>
  <si>
    <t xml:space="preserve">Електроди с постоянна радиочестотна характеристика </t>
  </si>
  <si>
    <t>VARP electrode</t>
  </si>
  <si>
    <t xml:space="preserve">Електроди с променлива радиочестотна характеристика </t>
  </si>
  <si>
    <t>VARP Vue electrode</t>
  </si>
  <si>
    <t>Канюли за раменна артроскопия</t>
  </si>
  <si>
    <t>Clear Cannula System</t>
  </si>
  <si>
    <t>Pulse lavage</t>
  </si>
  <si>
    <t xml:space="preserve">Осцилиращо перо </t>
  </si>
  <si>
    <t>Oscilating Saw</t>
  </si>
  <si>
    <t>Спинална хирургия на шийния отдел - преден хирургичен достъп</t>
  </si>
  <si>
    <t xml:space="preserve"> </t>
  </si>
  <si>
    <t>Предна шийна стабилизация с шиен кейдж и вградена титаниева плака</t>
  </si>
  <si>
    <t>Система за предна шийна стабилизация с титаниева плака и заместител на прешленно тяло/меш/</t>
  </si>
  <si>
    <t>Мозъчна ликводренираща клапна система без програмируемо налягане</t>
  </si>
  <si>
    <t>Клапна система за хидроцефалия с фиксирано налягане</t>
  </si>
  <si>
    <t>Системи за спинална хирургия- укрепване на прешленното тяло в торако-лумбален отдел</t>
  </si>
  <si>
    <t>Система за вертебропластика</t>
  </si>
  <si>
    <t xml:space="preserve">Система за кифопластика </t>
  </si>
  <si>
    <t>Системи за тотално и ревизионно раменно ендопротезиране</t>
  </si>
  <si>
    <t>Раменна ендопротеза за постравматично и постдегенеративно ендопротезиране</t>
  </si>
  <si>
    <t>Раменна ендопротеза обърната, за постдегенеративно ендопротезиране</t>
  </si>
  <si>
    <t>Костен цимент SmartSet GHV,GMV 40 g и 20g</t>
  </si>
  <si>
    <t>Ортопедични и травматични импланти</t>
  </si>
  <si>
    <t>Distal Femur Locking CombiHole plates, Titanium and Screws</t>
  </si>
  <si>
    <t>Calcaneus Locking CombiHoles Plates, Titanium and Screws</t>
  </si>
  <si>
    <t>CytroPes Foot Repair Fusion Locking Plates Titanium and Screws</t>
  </si>
  <si>
    <t>DHS&amp;DCS Locking Plates System</t>
  </si>
  <si>
    <t>Ø4.0-4.5 mm Cannulated Screws</t>
  </si>
  <si>
    <t>Ø6.5 mm Cannulated Screws</t>
  </si>
  <si>
    <t>Ø2.2-Ø2.7-Ø3.2-Ø3.2-Ø3.8-Ø5.0 Compression Screws</t>
  </si>
  <si>
    <t>Kirschner wire</t>
  </si>
  <si>
    <t>Cerclage Wires and Screw</t>
  </si>
  <si>
    <t>Proximal Femoral Nail</t>
  </si>
  <si>
    <t>Femoral Nail</t>
  </si>
  <si>
    <t>Tibial Nail</t>
  </si>
  <si>
    <t>TF-ERS Rail Fixator</t>
  </si>
  <si>
    <t>TF-ERS Femur Tibia Axial Fixators</t>
  </si>
  <si>
    <t>TF-ERS Humerus Axial Fixators</t>
  </si>
  <si>
    <t>TF-ERS Hand-Wrist Fixator</t>
  </si>
  <si>
    <t>Finger Fixator</t>
  </si>
  <si>
    <t>Tubular Fixator Systems</t>
  </si>
  <si>
    <t>Cable System</t>
  </si>
  <si>
    <t>Anchor Suture Needle</t>
  </si>
  <si>
    <t>Антиадхезивен гел 3,0 мл.</t>
  </si>
  <si>
    <t>Костен цимент</t>
  </si>
  <si>
    <t>Костен цимент PMMA-20 гр.</t>
  </si>
  <si>
    <t xml:space="preserve">Вертебропластика </t>
  </si>
  <si>
    <t>Консумативи за неврохирургия и ортопедия</t>
  </si>
  <si>
    <t>Suprabone 1 cc (Putty)</t>
  </si>
  <si>
    <t>Suprabone 5 cc (Putty)</t>
  </si>
  <si>
    <t>Suprabone 10 cc (Putty)</t>
  </si>
  <si>
    <t>Suprabone Granul 15 cc</t>
  </si>
  <si>
    <t>Suprabone Granul 30 cc</t>
  </si>
  <si>
    <t xml:space="preserve">Балонна Кифопластика </t>
  </si>
  <si>
    <t xml:space="preserve">Система за балонна кифопластика </t>
  </si>
  <si>
    <t>Предна шийна стабилизация</t>
  </si>
  <si>
    <t>N16161010000035</t>
  </si>
  <si>
    <t>N16161010000036</t>
  </si>
  <si>
    <t>N16161030000021 N16161030000022</t>
  </si>
  <si>
    <t>N16161030000023</t>
  </si>
  <si>
    <t>N16161030000024</t>
  </si>
  <si>
    <t>N16161020000041</t>
  </si>
  <si>
    <t>N16161020000042</t>
  </si>
  <si>
    <t xml:space="preserve">1 ниво. Транспедикуларна стабилизация за открита хирургична техника </t>
  </si>
  <si>
    <t>N16162010000012</t>
  </si>
  <si>
    <t xml:space="preserve">2 нива. Транспедикуларна стабилизация за открита хирургична техника </t>
  </si>
  <si>
    <t>N16162030000019</t>
  </si>
  <si>
    <t xml:space="preserve">3 нива. Транспедикуларна стабилизация за открита хирургична техника </t>
  </si>
  <si>
    <t>N16162030000020</t>
  </si>
  <si>
    <t xml:space="preserve">4 нива. Транспедикуларна стабилизация за открита хирургична техника </t>
  </si>
  <si>
    <t>N16162050000019</t>
  </si>
  <si>
    <t xml:space="preserve">5 нива. Транспедикуларна стабилизация за открита хирургична техника </t>
  </si>
  <si>
    <t>N16162050000020</t>
  </si>
  <si>
    <t>1 ниво. Транспедикуларна  стабилизация за перкутанна хирургична техника</t>
  </si>
  <si>
    <t>N16162020000006</t>
  </si>
  <si>
    <t>2 нива. Транспедикуларна  стабилизация за перкутанна хирургична техника</t>
  </si>
  <si>
    <t>N16162040000012</t>
  </si>
  <si>
    <t>Титаниева мултиаксиална или фиксирана плака за стабилизаране</t>
  </si>
  <si>
    <t xml:space="preserve">Лумбален кейдж от PEEK/POLY ETHER KETON </t>
  </si>
  <si>
    <t xml:space="preserve">Перкутанна вертебропластика </t>
  </si>
  <si>
    <t>N16163010000014</t>
  </si>
  <si>
    <t xml:space="preserve">Костен цимент </t>
  </si>
  <si>
    <t>Костен цимент, високо- вискозен, рентгеноконтрастен</t>
  </si>
  <si>
    <t>Проксимален феморален пирон- дълъг</t>
  </si>
  <si>
    <t>Заключваща плака за LISS плака за дистално бедро</t>
  </si>
  <si>
    <t>Заключваща плака за LISS плака за латерална проксимална тибия</t>
  </si>
  <si>
    <t xml:space="preserve">Заключващ винт </t>
  </si>
  <si>
    <t>Кортикален винт</t>
  </si>
  <si>
    <t>LCP права плака</t>
  </si>
  <si>
    <t>Ø2.0-Ø2.7-Ø3.5 Locking cortical Screw</t>
  </si>
  <si>
    <t>Ø5.0-Ø6.0 Locking cortical Screw</t>
  </si>
  <si>
    <t>Ø2.0-Ø2.7-Ø3.5 Cortical Screw</t>
  </si>
  <si>
    <t>Ø4.5-Ø6.5 Cortical Screw</t>
  </si>
  <si>
    <t>Синтетична резорбируема дура</t>
  </si>
  <si>
    <t>Синтетична резорбируема дура с размер 30х40 мм</t>
  </si>
  <si>
    <t>Синтетична резорбируема дура с размер 40х60 мм</t>
  </si>
  <si>
    <t>Синтетична резорбируема дура с размер 60х60 мм</t>
  </si>
  <si>
    <t>Синтетична резорбируема дура с размер 60х80 мм</t>
  </si>
  <si>
    <t>Синтетична резорбируема дура с размер 60х140 мм</t>
  </si>
  <si>
    <t>Синтетична резорбируема дура с размер 80х80 мм</t>
  </si>
  <si>
    <t>Антиадхезионен гел</t>
  </si>
  <si>
    <t>Антиадхезионен гел от 1,5 мл.</t>
  </si>
  <si>
    <t>Антиадхезионен гел от 3 мл.</t>
  </si>
  <si>
    <t>Титаниева мрежа</t>
  </si>
  <si>
    <t>Титаниева мрежа 50х50 мм с 4 винта</t>
  </si>
  <si>
    <t>Титаниева мрежа 100х100 мм с 8 винта</t>
  </si>
  <si>
    <t>Титаниева мрежа 100х150 мм с 10 винта</t>
  </si>
  <si>
    <t>Титаниева мрежа 150х150 мм с 10 винта</t>
  </si>
  <si>
    <t>Система за торако-лумбална стабилизация</t>
  </si>
  <si>
    <t>Система за задна торако-лумбална спинална фиксация - къса</t>
  </si>
  <si>
    <t>Система за задна торако-лумбална спинална фиксация - средна</t>
  </si>
  <si>
    <t>Система за задна торако-лумбална спинална фиксация - дълга</t>
  </si>
  <si>
    <t>Плаки и кейдж за предна шийна стабилизация</t>
  </si>
  <si>
    <t>Предна шийна стабилизация с PEKK кейдж</t>
  </si>
  <si>
    <t xml:space="preserve">Външен вентрикуларен дренаж </t>
  </si>
  <si>
    <t>Предна шийна стабилизация титаниева плака за 1,2,3, или 4 нива</t>
  </si>
  <si>
    <t>Система за предна шийна стабилизация титаниева плака за 1,2,3, или 4 нива и PEEK кейдж</t>
  </si>
  <si>
    <t>Лицево - челюстна хирургия  - Facial</t>
  </si>
  <si>
    <t>Права плака 4 отвора дебелина 0,4 мм, 0,5 мм, 0,7 мм</t>
  </si>
  <si>
    <t>Права плака 6 отвора дебелина 0,4 мм</t>
  </si>
  <si>
    <t>Права плака 8 отвора дебелина 0,5 мм, 0,7 мм</t>
  </si>
  <si>
    <t>Права плака 12 отвора дебелина 0,4 мм, 0,5 мм, 0,7 мм</t>
  </si>
  <si>
    <t>Права плака 20 отвора дебелина 0,5 мм, 0,7 мм</t>
  </si>
  <si>
    <t>Y - плака 5 отвора дебелина  0,4 мм, 0,5 мм, 0,7 мм</t>
  </si>
  <si>
    <t>Двойна Y- плака 6 отвора дебелина 0,4 мм, 0,5 мм, 0,7 мм</t>
  </si>
  <si>
    <t>X- плака 5 отвора дебелина 0,4 мм, 0,5 мм, 0,7 мм</t>
  </si>
  <si>
    <t>Квадратна плака  4 отвора дебелина 0,4 мм, 0,5 мм, 0,7 мм</t>
  </si>
  <si>
    <t>Матрична плака 6 отвора, дебелина 0,5 мм</t>
  </si>
  <si>
    <t>Матрична плака 8 отвора, дебелина 0,5 мм, 0,7 мм</t>
  </si>
  <si>
    <t>Орбитална плака 6 отвора дебелина 0,4 мм, 0,5 мм, 0,7 мм</t>
  </si>
  <si>
    <t>Орбитална плака 8 отвора дебелина 0,4 мм, 0,5 мм, 0,7 мм</t>
  </si>
  <si>
    <t>Орбитална плака 12 отвора дебелина  0,5 мм, 0,7 мм</t>
  </si>
  <si>
    <t>L-плака лява 90° 4 отвора дебелина  0,5 мм, 0,7 мм</t>
  </si>
  <si>
    <t>L-плака дясна 90° 4 отвора дебелина  0,5 мм, 0,7 мм</t>
  </si>
  <si>
    <t>L-плака лява 90° 5 отвора дебелина  0,5 мм, 0,7 мм</t>
  </si>
  <si>
    <t>L-плака дясна 90° 5 отвора дебелина  0,5 мм, 0,7 мм</t>
  </si>
  <si>
    <t>L-плака дясна 100° 4 отвора дебелина  0,5 мм, 0,7 мм</t>
  </si>
  <si>
    <t>L-плака лява 100° 5 отвора дебелина  0,5 мм, 0,7 мм</t>
  </si>
  <si>
    <t>L-плака дясна 100° 5 отвора дебелина  0,5 мм, 0,7 мм</t>
  </si>
  <si>
    <t>Винтове фасциални ф 1,5 самопробивни, дължини 3,4,5,6,8,10,12 мм</t>
  </si>
  <si>
    <t>Лицево - челюстна хирургия  - Orthognatic</t>
  </si>
  <si>
    <t>L- плака двустранна 90° 4 отвора дебелина 0,8 и 1 мм</t>
  </si>
  <si>
    <t>L- плака двустранна 100° 4 отвора дебелина 0,8 и 1 мм</t>
  </si>
  <si>
    <t>L- плака двустранна 100° 6 отвора дебелина 0,8 и 1 мм</t>
  </si>
  <si>
    <t>L- плака двустранна 110° 4 отвора дебелина 0,8 и 1 мм</t>
  </si>
  <si>
    <t>Права плака 4 отовора дебелина 0,8 и 1 мм</t>
  </si>
  <si>
    <t>Права плака 6 отовора дебелина 0,8 и 1 мм</t>
  </si>
  <si>
    <t>Права плака 10 отовора дебелина 0,8 и 1 мм</t>
  </si>
  <si>
    <t>Права плака 18 отовора дебелина 0,8 и 1 мм</t>
  </si>
  <si>
    <t>Права плака 20 отовора дебелина 0,8 и 1 мм</t>
  </si>
  <si>
    <t>Z - плака двустранна 4 отвора дебелина 0,8 и 1 мм</t>
  </si>
  <si>
    <t>Двойно компресивна  4 отвора дебелина 0,8 и 1 мм</t>
  </si>
  <si>
    <t>Х - плака за брадичка</t>
  </si>
  <si>
    <t xml:space="preserve">Двойна Y- плака </t>
  </si>
  <si>
    <t>Квадратна плака 4  отовора</t>
  </si>
  <si>
    <t>Двойна квадратна плака 6 отвора</t>
  </si>
  <si>
    <t>Огъната L - плака лява 4 отовора</t>
  </si>
  <si>
    <t>Огъната L - плака дясна 4 отовора</t>
  </si>
  <si>
    <t>Винтове лицево-челюстни ф 1,95 самопробивни, дължини 3,4,5,6,8,10,12 мм</t>
  </si>
  <si>
    <t>Лицево - челюстна хирургия  - Mandible</t>
  </si>
  <si>
    <t>Мандибуларна права плака  4 отвора  дебелина 1,5 или 2,00 мм</t>
  </si>
  <si>
    <t>Мандибуларна права плака 6 отвора дебелина 1,5 или 2,00 мм</t>
  </si>
  <si>
    <t>Мандибуларна права плака 8 отвора дебелина 1,5 или 2,00 мм</t>
  </si>
  <si>
    <t>Рекоструктивна плака права 17 отвора дебелина 2,00 или 2,6 мм</t>
  </si>
  <si>
    <t>Рекоструктивна плака права 23 отвора дебелина 2,00 или 2,6 мм</t>
  </si>
  <si>
    <t>Рекоструктивна плака права 28 отвора дебелина 2,00 или 2,6 мм</t>
  </si>
  <si>
    <t>Мандибуларна компресивна плака 4 отвора дебелина 1,5 или 2,00 мм</t>
  </si>
  <si>
    <t>Мандибуларна компресивна плака 6 отвора дебелина 1,5 или 2,00 мм</t>
  </si>
  <si>
    <t>Мандибуларна компресивна ъглова плака 4 отвора дебелина 1,5 или 2,00 мм</t>
  </si>
  <si>
    <t>Мандибуларна компресивна ъглова плака 6 отвора дебелина 1,5 или 2,00 мм</t>
  </si>
  <si>
    <t>Мандибуларна компресивна ъглова плака 8 отвора дебелина 1,5 или 2,00 мм</t>
  </si>
  <si>
    <t>Мандибуларна извита компресивна плака 6 отвора дебелина 1,5 или 2,00 мм</t>
  </si>
  <si>
    <t>Рекоструктивна плака лява 16 отвора дебелина 2,00 или 2,6 мм</t>
  </si>
  <si>
    <t>Рекоструктивна плака дясна 16 отвора дебелина 2,00 или 2,6 мм</t>
  </si>
  <si>
    <t>Рекоструктивна плака лява 20 отвора дебелина 2,00 или 2,6 мм</t>
  </si>
  <si>
    <t>Рекоструктивна плака дясна 20 отвора дебелина 2,00 или 2,6 мм</t>
  </si>
  <si>
    <t>Рекоструктивна плака цяла 27 отвора дебелина 2,00 или 2,6 мм</t>
  </si>
  <si>
    <t>Мандибуларна права плака 6 отвора заключваща дебелина 2,00 или 2,6 мм</t>
  </si>
  <si>
    <t>Мандибуларна права плака 12 отвора заключваща дебелина 2,00 или 2,6 мм</t>
  </si>
  <si>
    <t>Реконструктивна плака права 17 отвора заключваща дебелина 2,00 или 2,6 мм</t>
  </si>
  <si>
    <t>Реконструктивна плака права 23 отвора заключваща с 2,00 или 2,6 мм</t>
  </si>
  <si>
    <t>Реконструктивна плака права 28 отвора заключваща с 2,00 или 2,6 мм</t>
  </si>
  <si>
    <t>Мандибуларна извита плака 4 отвора заключваща дебелина 2 мм</t>
  </si>
  <si>
    <t>Мандибуларна извита плака 6 отвора заключваща дебелина 2 мм</t>
  </si>
  <si>
    <t>Мандибуларна ъглова плака 6 отвора заключваща  дебелина 2 мм</t>
  </si>
  <si>
    <t>Реконструктивна плака лява 16 отвора заключваща дебелина 2,00 или 2,6 мм</t>
  </si>
  <si>
    <t>Реконструктивна плака дясна 16 отвора заключваща дебелина 2,00 или 2,6 мм</t>
  </si>
  <si>
    <t>Реконструктивна плака лява 20 отвора заключваща дебелина 2,00 или 2,6 мм</t>
  </si>
  <si>
    <t>Реконструктивна плака дясна 20 отвора заключваща дебелина 2,00 или 2,6 мм</t>
  </si>
  <si>
    <t>Реконструктивна плака цяла 27 отвора заключваща дебелина 2,00 или 2,6 мм</t>
  </si>
  <si>
    <t>Винтове мандибуларни ф 2 мм самонарезен, дължина от 4 мм  до 20 мм</t>
  </si>
  <si>
    <t>Заключващ винт за мандибула  ф 2,3 мм дължина от 4 мм до 20 мм</t>
  </si>
  <si>
    <t>Лицево - челюстна хирургия  -  Neuro</t>
  </si>
  <si>
    <t>Калвариум плака 6 отовора диаметър 8 мм, 15 мм, 24 мм, дебелина 0,4 мм</t>
  </si>
  <si>
    <t>Кръгла плака 6 отвора диаметър 12 мм, 15 мм, 17 мм, 24 мм, дебелина 0,4 мм</t>
  </si>
  <si>
    <t>Кръгла слот плака 5 отовора, диаметър 12 мм, 15 мм, 17 мм, 24 мм, дебелина 0,4 мм</t>
  </si>
  <si>
    <t>Орбитална мрежа 6 отовора, дебелина  0,4 мм</t>
  </si>
  <si>
    <t>Темпорална мрежа 9 отвора, дебелина 0,4 мм</t>
  </si>
  <si>
    <t>Винтове невро ф 1,5 самопробивни, дължини 3,4,5 мм</t>
  </si>
  <si>
    <t>Системи за еднопротезиране на тазобедрена става</t>
  </si>
  <si>
    <t>BABS anchor</t>
  </si>
  <si>
    <t>Wirelock</t>
  </si>
  <si>
    <t>Изделия за тораколумбален отдел</t>
  </si>
  <si>
    <t>Трансверзален конектор T-connector</t>
  </si>
  <si>
    <t>Фенестрирана система за едно ниво Ø 5.5; 6.5; 7.5 и 8.5 mm. Дължина 25-90 m</t>
  </si>
  <si>
    <t>Цимент - нискотемпературен цимент 21 гр.</t>
  </si>
  <si>
    <t>Изделия за шиен отдел</t>
  </si>
  <si>
    <t>Фиксация на Денс / винтове за транфасетна стабилизация Ø 3,5/4,5 30/60 mm</t>
  </si>
  <si>
    <t>Ликводренажни изделия</t>
  </si>
  <si>
    <t>Катетри вентрикулни; перитонеални ВД 1,1/1,4 mm ВнД 2,2/2,7 mm с Bactiseal</t>
  </si>
  <si>
    <t>Невробалон катетър -  катетър за тривентрикулостомия 4Fr, 60 см.</t>
  </si>
  <si>
    <t xml:space="preserve">Интегриран резервоар 4 см. </t>
  </si>
  <si>
    <t>Други неврохирургични изделия</t>
  </si>
  <si>
    <t>Мозъчна обвивка DuraGen</t>
  </si>
  <si>
    <t>Дурален силант - уплътнител за дурален шев 3мл., 5 мл. DuraSeal; DuraSeal Xact</t>
  </si>
  <si>
    <t>Омрежена кожна присадка - омрежена колагенова матрица  10/12,50 см.</t>
  </si>
  <si>
    <t xml:space="preserve">Изследване на автоеритроантитела при фиксирани антитела върху еритроцитите чрез директен антиглобулинов /Coombs/ тест с поливалентен антиглобулинов серум, при свободни антитела в серума  чрез аглутинационен или ензимен метод        </t>
  </si>
  <si>
    <t xml:space="preserve"> ТОРАКОЛУМБАЛНИ СТАБИЛИЗАЦИИ</t>
  </si>
  <si>
    <r>
      <t xml:space="preserve">Тораколумбална гръбначна стабилизация за едно ниво - </t>
    </r>
    <r>
      <rPr>
        <b/>
        <sz val="11"/>
        <rFont val="Times New Roman"/>
        <family val="1"/>
        <charset val="204"/>
      </rPr>
      <t>Къса транспедикуларна /4 винта/</t>
    </r>
  </si>
  <si>
    <t>Комплект</t>
  </si>
  <si>
    <r>
      <t xml:space="preserve">Тораколумбална гръбначна стабилизация за две нива - </t>
    </r>
    <r>
      <rPr>
        <b/>
        <sz val="11"/>
        <rFont val="Times New Roman"/>
        <family val="1"/>
        <charset val="204"/>
      </rPr>
      <t>Средна транспедикуларна /6 винта/</t>
    </r>
  </si>
  <si>
    <r>
      <t xml:space="preserve">Тораколумбална гръбначна стабилизация за три нива - </t>
    </r>
    <r>
      <rPr>
        <b/>
        <sz val="11"/>
        <rFont val="Times New Roman"/>
        <family val="1"/>
        <charset val="204"/>
      </rPr>
      <t>Средна транспедикуларна /8 винта/</t>
    </r>
  </si>
  <si>
    <t xml:space="preserve"> Шийна плака</t>
  </si>
  <si>
    <t>Задна шийна винтова стабилизация без захващане на черепа</t>
  </si>
  <si>
    <t>Задна шийна винтова стабилизация със захващане на черепа</t>
  </si>
  <si>
    <t xml:space="preserve">ДРУГИ МЕДИЦИНСКИ ИЗДЕЛИЯ ЗА НЕВРОХИРУРГИЯ </t>
  </si>
  <si>
    <t>Саморегулираща ликводренажна клапна  система 18 до 30 мл/ч</t>
  </si>
  <si>
    <t>Ликводренажна клапна система с фиксирано налягане</t>
  </si>
  <si>
    <t>Лумбоперитонеална ликводренажна клапна система</t>
  </si>
  <si>
    <t>Програмируема клапа</t>
  </si>
  <si>
    <t>Диаг. Катетър StPig Inf 5F</t>
  </si>
  <si>
    <t>534550S</t>
  </si>
  <si>
    <t>Други</t>
  </si>
  <si>
    <t>Антимикробно инцизионно фолио 10х20 см</t>
  </si>
  <si>
    <t>Антимикробно инцизионно фолио 34х35 см</t>
  </si>
  <si>
    <t>Антимикробно инцизионно фолио 56х60 см</t>
  </si>
  <si>
    <t>Антимикробно инцизионно фолио 56х45 см</t>
  </si>
  <si>
    <t>Антимикробно инцизионно фолио 56х85 см</t>
  </si>
  <si>
    <t>Консумативи за Урология</t>
  </si>
  <si>
    <t>03.6.28</t>
  </si>
  <si>
    <t>Лазерно влакно за лазерна литотрипсия на камък в ПОС с размери до 1 куб. см. Холмиум лазер</t>
  </si>
  <si>
    <t xml:space="preserve">  - на всеки следващ куб. см. По:</t>
  </si>
  <si>
    <t xml:space="preserve">брой </t>
  </si>
  <si>
    <t>03.6.58</t>
  </si>
  <si>
    <t>Еднократен консуматив за диагностична уретерореноскопия едностранен флексибилен</t>
  </si>
  <si>
    <t>03.6.59</t>
  </si>
  <si>
    <t>Еднократен консуматив за диагностична уретерореноскопия двустранен флексибилен</t>
  </si>
  <si>
    <t>03.6.77</t>
  </si>
  <si>
    <t>Електрод за ЕКЛТ</t>
  </si>
  <si>
    <t>03.6.78</t>
  </si>
  <si>
    <t xml:space="preserve">Бримка за трансуретрална резекция биполярна </t>
  </si>
  <si>
    <t>03.6.79</t>
  </si>
  <si>
    <t>Лазерно влакно за ендоскопска литотрипсия</t>
  </si>
  <si>
    <t>Уретрален фолиев катетър</t>
  </si>
  <si>
    <t>Трипътен фолиев катетър</t>
  </si>
  <si>
    <t>03.6.82</t>
  </si>
  <si>
    <t>Биопсична игла 18G deltacut</t>
  </si>
  <si>
    <t>03.6.83</t>
  </si>
  <si>
    <t>Контрастно вещество</t>
  </si>
  <si>
    <t>03.6.84</t>
  </si>
  <si>
    <t>Шафт за PCNL Petra</t>
  </si>
  <si>
    <t>03.6.86</t>
  </si>
  <si>
    <t>Електрод за плазмена вапоризация</t>
  </si>
  <si>
    <t>Спинална хирургия на шиен отдел</t>
  </si>
  <si>
    <t>Заместител на прешлено тяло с вградена плака и стандартни винтове</t>
  </si>
  <si>
    <t>Заместител на прешлено тяло с вградена плака и експандъбъл винтове</t>
  </si>
  <si>
    <t>Задна шийна винтова стабилизация, вкл. 4 винта</t>
  </si>
  <si>
    <t>Задна шийна винтова стабилизация, вкл. 6 винта</t>
  </si>
  <si>
    <t>Задна шийна винтова стабилизация, вкл. 8 винта</t>
  </si>
  <si>
    <t>Окципито-спинодеза, вкл. 4 винта</t>
  </si>
  <si>
    <t>Окципито-спинодеза, вкл. 6 винта</t>
  </si>
  <si>
    <t>Окципито-спинодеза, вкл. 8 винта</t>
  </si>
  <si>
    <t>Катетри /без договор</t>
  </si>
  <si>
    <t>Вентрикуларен катетър</t>
  </si>
  <si>
    <t>Субдурален катетър</t>
  </si>
  <si>
    <t>straight ventr cath 20 см</t>
  </si>
  <si>
    <t xml:space="preserve">subdural catheter </t>
  </si>
  <si>
    <t>Спинална хирургия на тораколумбален отдел</t>
  </si>
  <si>
    <t>Моно- или полисегментна гръбначна стабилизация, вкл. 4 винта</t>
  </si>
  <si>
    <t>Полисегментна гръбначна стабилизация, вкл. 6 винта</t>
  </si>
  <si>
    <t>Полисегментна гръбначна стабилизация, вкл. 8 винта</t>
  </si>
  <si>
    <t>Полисегментна гръбначна стабилизация, вкл. 10 винта</t>
  </si>
  <si>
    <t xml:space="preserve">Система за вертебропластика </t>
  </si>
  <si>
    <t>Механичен съшивател /стаплер/ за еднократна употреба</t>
  </si>
  <si>
    <t>реимбурсация до 1200 лв, при онкоболни</t>
  </si>
  <si>
    <t>Пълнители за механични ушиватели за еднократна употреба</t>
  </si>
  <si>
    <t>Ендоскопски ушивател</t>
  </si>
  <si>
    <t>Пълнители за едноскопски ушиватели</t>
  </si>
  <si>
    <t>Nucleus CI 512/522 Sound processor CP 910/920/Kanso, Cochlear Limited</t>
  </si>
  <si>
    <t>CI 512 Cochlear  implant with Contour advance electrode kit / Cochlear nucleus CP 1150 sound processor /KANSO2/, Cochlear Limited</t>
  </si>
  <si>
    <t>CI 512/522 Cochlear  implant with Contour advance electrode kit / Cochlear nucleus CP 1000 sound processor /Nucleus7/, Cochlear Limited</t>
  </si>
  <si>
    <t>CI 512 Cochlear  implant with Contour advance electrode kit / CI522  Cochlear implant with slim straight electrode kit, Cochlear Limited</t>
  </si>
  <si>
    <t>Sound Processor CP 910/920/ Kanso, Cochlear Limited</t>
  </si>
  <si>
    <t>Cochlear Nucleus CP 1000 sound processor /Nucleus 7/, Cochlear Limited</t>
  </si>
  <si>
    <t>Cochlear Nucleus CP 1150 sound processor /KANSO2/, Cochlear Limited</t>
  </si>
  <si>
    <t>Ацетабуларен кейдж</t>
  </si>
  <si>
    <t>Стабилизираща плака за трохантер</t>
  </si>
  <si>
    <t>Костен цимент със среден вискозитет</t>
  </si>
  <si>
    <t>Шприц за костен цимент</t>
  </si>
  <si>
    <t>Циментен рестриктор</t>
  </si>
  <si>
    <t>Хумерална плака с малка контактна площ с отвор за заключващи винтове и отвор за незаключващи компресивни винтове</t>
  </si>
  <si>
    <t>Заключваща плака за проксимален хумерус с удължена част</t>
  </si>
  <si>
    <t>Анатомична заключваща плака за радиус лява и дясна</t>
  </si>
  <si>
    <t>Проксимална тибиална плака</t>
  </si>
  <si>
    <t>Дистална тибиална плака</t>
  </si>
  <si>
    <t>Широка права плака</t>
  </si>
  <si>
    <t>Тясна права плака</t>
  </si>
  <si>
    <t>1/3 тубуларна плака за фибула</t>
  </si>
  <si>
    <t>Фемурален застопоряващ канюлиран, титаниев пирон</t>
  </si>
  <si>
    <t>Бедрен неканюлиран реконструктивен къс пирон</t>
  </si>
  <si>
    <t>Тибиален заключващ титаниев пирон</t>
  </si>
  <si>
    <t>S07071000000017</t>
  </si>
  <si>
    <t>S07071000000033</t>
  </si>
  <si>
    <t>S07071000000050</t>
  </si>
  <si>
    <t>S07072000000017</t>
  </si>
  <si>
    <t>S07073000000006</t>
  </si>
  <si>
    <t>S07073000000012</t>
  </si>
  <si>
    <t>S07073000000009</t>
  </si>
  <si>
    <t>M05053010000010</t>
  </si>
  <si>
    <t>M05053020000010</t>
  </si>
  <si>
    <t>M05051010000008</t>
  </si>
  <si>
    <t>M05051030000016</t>
  </si>
  <si>
    <t>M05052010000008</t>
  </si>
  <si>
    <t>03.4.12.</t>
  </si>
  <si>
    <t>Повикване на лекар извън работното му време въз основа на подадена спешна заявка за кръвни продукти</t>
  </si>
  <si>
    <t>№ "УМБАЛ - Бургас" АД</t>
  </si>
  <si>
    <t>Стойност до която НЗОК заплаща</t>
  </si>
  <si>
    <t>1бр.в кутия</t>
  </si>
  <si>
    <t>Асферична трифокална мека/сгъваема/вътроочна леща - моноблок с дизайн на оптиката, предотвратяващ развитие на вторична катаракта</t>
  </si>
  <si>
    <t xml:space="preserve">Асферична мека вътреочна леща с удължен диапазон на зрение - моноблок. </t>
  </si>
  <si>
    <t xml:space="preserve">ТАЗОБЕДРЕНИ  И КОЛЯННИ ПРОТЕЗИ </t>
  </si>
  <si>
    <t>Еднополюсна циментна биартикуларна</t>
  </si>
  <si>
    <t>М05051020000064</t>
  </si>
  <si>
    <t>Еднополюсна циментна моноартикуларна</t>
  </si>
  <si>
    <t>M05051010000018</t>
  </si>
  <si>
    <t>Двуполюсна циментна със стандартна артикулация</t>
  </si>
  <si>
    <t>M05051030000002/M05051030000004</t>
  </si>
  <si>
    <t>Двуполюсна хибридна с циментно стъбло и безциментна капсула със стандартна артикулация</t>
  </si>
  <si>
    <t>Двуполюсна хибридна с безциментна стъбло и циментнаа капсула със стандартна артикулация</t>
  </si>
  <si>
    <t>М05052010000001</t>
  </si>
  <si>
    <t>Двуполюсна хибридна с циментна капсула тип двойна мобилност със стандартна артикулация</t>
  </si>
  <si>
    <t>М05052010000038</t>
  </si>
  <si>
    <t>Еднополюсна безциментна биартикуларна</t>
  </si>
  <si>
    <t>М05053010000099/М05053020000080</t>
  </si>
  <si>
    <t>Двуполюсна безциментна със стандартна артикулация</t>
  </si>
  <si>
    <t>Двуполюсна безциментна с артикулация с инлей редуциращ фрикцията</t>
  </si>
  <si>
    <t>Двуполюсна безциментна с артикулация с инлей и глава редуциращи  фрикцията</t>
  </si>
  <si>
    <t>Двуполюсна безциментна с артикулация с инлей редуциращ фрикцията и тапи за отворите на ацетабуларната капсула</t>
  </si>
  <si>
    <t>M05053030000010</t>
  </si>
  <si>
    <t>Двуполюсна безциментна с артикулация с инлей и глава, редуциращи фрикцията и тапи за отворите на ацетабуларната капсула</t>
  </si>
  <si>
    <t>Двуполюсна безциментна с артикулация с инлей и глава, редуциращи фрикцията тип керамика в керамика и тапи за отворите на ацетабуларната капсула</t>
  </si>
  <si>
    <t>Двуполюсна безциментна с капсула тип двойна мобилност със стандартна артикулация</t>
  </si>
  <si>
    <t>M05053010000042</t>
  </si>
  <si>
    <t>Двуполюсна безциментна с капсула с назъбена макроструктура  с инлей редуциращ  фрикцията</t>
  </si>
  <si>
    <t>M05053030000005</t>
  </si>
  <si>
    <t>Двуполюсна безциментна  с артикулация с ограничителен инлей, редуциращ фрикцията</t>
  </si>
  <si>
    <t>Ревизионна циментна със стандартна артикулация</t>
  </si>
  <si>
    <t>M05055010000051/M05055010000053</t>
  </si>
  <si>
    <t>Ревизионна хибридна с модуларно безциментно стъбло и циментна капсула със станадартна артикулация</t>
  </si>
  <si>
    <t>M05055030000008/M05055030000013</t>
  </si>
  <si>
    <t xml:space="preserve">Ревизионна безциментна с модуларно безциментно стъбло и безциментна капсула със стандартна артикулация </t>
  </si>
  <si>
    <t>M05055030000006</t>
  </si>
  <si>
    <t>Ацетабуларна укрепваща мрежа</t>
  </si>
  <si>
    <t>M05055030000101/M05055030000005/M05055030000009/M05055030000099M05055010000056</t>
  </si>
  <si>
    <t>Цимент с антибиотик 40г.</t>
  </si>
  <si>
    <t>Ножче за осцилиращ резец 90 мм х 1,27 мм х 1,27 мм в три ширини - 13 мм, 19.05 мм и 25.4 мм</t>
  </si>
  <si>
    <t>Система за тотално колянно ендопротезиране с циментно закрепване без запазване на задна кръстна връзка</t>
  </si>
  <si>
    <t>Система за ревизионно колянно ендопротезиране без запазване на задна кръстна връзка</t>
  </si>
  <si>
    <t>M06064020000017</t>
  </si>
  <si>
    <t>Изчислява се индивидуално в зависимост от брой и вида на имплантите</t>
  </si>
  <si>
    <t>Система за уникондилно колянно еднопротезиране с метален тибиален компонент</t>
  </si>
  <si>
    <t>M06061010000023</t>
  </si>
  <si>
    <t>Втулка за тибиален компонент материал -  Ti-6A1-4V сплав "или еквивалентно/и"</t>
  </si>
  <si>
    <t>Патела: материал -  UHMWPE "или еквивалентно/и</t>
  </si>
  <si>
    <t>N16162010000008</t>
  </si>
  <si>
    <t>N16162030000014</t>
  </si>
  <si>
    <t>N16161010000002</t>
  </si>
  <si>
    <t>N16161040000001</t>
  </si>
  <si>
    <t>N16161050000001</t>
  </si>
  <si>
    <t>N16163010000020/N16163010000027</t>
  </si>
  <si>
    <t>Вертебропластика - висок вискозитет</t>
  </si>
  <si>
    <t>N16163010000031</t>
  </si>
  <si>
    <t>N11110010000012</t>
  </si>
  <si>
    <t>N11110010000024 /25/26/27</t>
  </si>
  <si>
    <t>N11110010000013</t>
  </si>
  <si>
    <t>N11110020000027 /28/29/30/31/32</t>
  </si>
  <si>
    <t>МОНОФОКАЛНИ СТАНДАРТНИ  ВЪТРЕОЧНИ ЛЕЩИ ЛОТ 2</t>
  </si>
  <si>
    <t>1бр.</t>
  </si>
  <si>
    <t>ВИСКОСУБСТАНЦИИ  ЛОТ 2</t>
  </si>
  <si>
    <t>Медицински изделия за лечение на хидроцефалия</t>
  </si>
  <si>
    <t>Клапа за хидроцефалия с фиксирано налягане/без необходимост от настройване/</t>
  </si>
  <si>
    <t>N11110010000018</t>
  </si>
  <si>
    <t>Клапа за хидроцефалия с фиксирано налягане/без необходимост от настройване/ с BioGlide покритие</t>
  </si>
  <si>
    <t>Програмируема /регулируема/ клапа за лечение на хидроцефалия с BioGlide покритие</t>
  </si>
  <si>
    <t>N11110020000015</t>
  </si>
  <si>
    <t xml:space="preserve">Програмируема /регулируема/ клапа за лечение на хидроцефалия </t>
  </si>
  <si>
    <t xml:space="preserve">Програмируема /регулируема/ клапа  - черепен отвор за лечение на хидроцефалия </t>
  </si>
  <si>
    <t>Програмируема /регулируема/ NSC клапа  за лечение на хидроцефалия без антисифон механизъм</t>
  </si>
  <si>
    <t>N11110020000017</t>
  </si>
  <si>
    <t>Полипропилен самофиксиращи се Progrip</t>
  </si>
  <si>
    <t>Ляво платно, самозалепящо, разкроено PP12x8DL</t>
  </si>
  <si>
    <t>Дясно платно, самозалепящо, разкроено  PP12x8DR</t>
  </si>
  <si>
    <t>Платно Самозалепващо PP15x9</t>
  </si>
  <si>
    <t>Еднократна употреба</t>
  </si>
  <si>
    <t>Лапароскопски клипси - полимерни M, L</t>
  </si>
  <si>
    <t>Механични съшиватели за еднократна употреба</t>
  </si>
  <si>
    <t>V24001000100057</t>
  </si>
  <si>
    <t>V24001000100058</t>
  </si>
  <si>
    <t>V24001000100059</t>
  </si>
  <si>
    <t>V24001000100060</t>
  </si>
  <si>
    <t>V24001000100061</t>
  </si>
  <si>
    <t>V24001000100062</t>
  </si>
  <si>
    <t>V24002000000047</t>
  </si>
  <si>
    <t>V24002000000048</t>
  </si>
  <si>
    <t>Полурезорбируемо платно за херниопластика от монофиламентен полиестер, самофиксиращи се progrip</t>
  </si>
  <si>
    <t>Parietex ProGrip 12x8 L</t>
  </si>
  <si>
    <t>Parietex ProGrip 12x8 R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</si>
  <si>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20х15 см при отворен перитонеум</t>
  </si>
  <si>
    <t>Ендоскопски дисектори за еднократна употреба , 31см дължина, 5мм диаметър, монополарна коагулация с финни браншове</t>
  </si>
  <si>
    <t>бр.</t>
  </si>
  <si>
    <t>Тазобедрени протези и  Колянна ревизионна протеза</t>
  </si>
  <si>
    <t>М05051030000053</t>
  </si>
  <si>
    <t>М05052010000047</t>
  </si>
  <si>
    <t>М05051010000036</t>
  </si>
  <si>
    <t>М05052010000023</t>
  </si>
  <si>
    <t>М05052030000047</t>
  </si>
  <si>
    <t>Колянна ревизионна става Sigma</t>
  </si>
  <si>
    <t>M06064020000003</t>
  </si>
  <si>
    <t>Артроскопия и спортна медицина</t>
  </si>
  <si>
    <t>Конечен титаниев анкър/котва/, напълно резбован</t>
  </si>
  <si>
    <t>Копче за еднократна употреба с регулируема примка, титаниев имплант</t>
  </si>
  <si>
    <t>Интерферентен винт с цяла резба, канюлиран, био-абсорбиращ</t>
  </si>
  <si>
    <t>Консуматив за центруфугиране на костно мозъчен аспират 60 мл</t>
  </si>
  <si>
    <t>Тибиално копче имплантируемо за реконструкция на ПКВ за употреба с регулируема свободна конечна примка</t>
  </si>
  <si>
    <t>Регулируема свободна конечна примка със заключващ конец</t>
  </si>
  <si>
    <t>Тазобедрени и коленни протези</t>
  </si>
  <si>
    <t>Колянна става Sigma</t>
  </si>
  <si>
    <t>М06061030000009</t>
  </si>
  <si>
    <t>М06061010000007</t>
  </si>
  <si>
    <t>Колянна става Attune</t>
  </si>
  <si>
    <t>М06061040000006</t>
  </si>
  <si>
    <t>М05053030000041</t>
  </si>
  <si>
    <t xml:space="preserve">М05053020000081 </t>
  </si>
  <si>
    <t xml:space="preserve">М05052010000123   </t>
  </si>
  <si>
    <t xml:space="preserve">М05055020000011   </t>
  </si>
  <si>
    <t>Тазобедрено ревизионно безциментно стъбло с еднополюсна глава</t>
  </si>
  <si>
    <t>М05055020000010</t>
  </si>
  <si>
    <t>Тазобедрена безциментна става със заключващ инлей</t>
  </si>
  <si>
    <t>М05053020000084</t>
  </si>
  <si>
    <t>Тазобедрена безциментна става Multihole капсула и заключващ инлей</t>
  </si>
  <si>
    <t>M05055020000094</t>
  </si>
  <si>
    <t>OAF002713/ OAF703613/ OAF702713</t>
  </si>
  <si>
    <t xml:space="preserve"> ULCS-10-30</t>
  </si>
  <si>
    <t>Quanta System оптични влакна за еднократна употреба, 600 микрона</t>
  </si>
  <si>
    <t>OAF506011</t>
  </si>
  <si>
    <t>N16161030000006</t>
  </si>
  <si>
    <t>N16161040000006</t>
  </si>
  <si>
    <t>N16161050000011</t>
  </si>
  <si>
    <t>не са по договор, закупени от УМБАЛ за спешни състояния</t>
  </si>
  <si>
    <t>Заключващи плаки; винтове; пирони</t>
  </si>
  <si>
    <t>Заключващ хумерален пирон  - къс</t>
  </si>
  <si>
    <t>титаниев</t>
  </si>
  <si>
    <t>Заключващ хумерален пирон - дълъг</t>
  </si>
  <si>
    <t>Фемурален пирон канюлиран</t>
  </si>
  <si>
    <t>Тибиален пирон интрамедуларен</t>
  </si>
  <si>
    <t xml:space="preserve">Интрамедуларен реконструктивен пирон </t>
  </si>
  <si>
    <t>Пирон за пета</t>
  </si>
  <si>
    <t>медицинска стомана</t>
  </si>
  <si>
    <t>DHS плака 135º градуса</t>
  </si>
  <si>
    <t>Плака за фибула</t>
  </si>
  <si>
    <t>титаниева сплав</t>
  </si>
  <si>
    <t>Стандартна реконструктивна плака</t>
  </si>
  <si>
    <t>Реконструктивна плака - извита</t>
  </si>
  <si>
    <t>Заключваща/незаключваща плака за проксимален хумерус с удължена част</t>
  </si>
  <si>
    <t>Заключваща S образна Clavicle плака 3.5</t>
  </si>
  <si>
    <t>Заключваща HOOK Clavicle плака 3.5</t>
  </si>
  <si>
    <t>Заключваща/незаключваща хумерална плака - права</t>
  </si>
  <si>
    <t>Заключваща плака Olecranon лява и дясна Φ 3.5</t>
  </si>
  <si>
    <t>Заключваща/незаключваща плака за пета - лява и дясна</t>
  </si>
  <si>
    <t>Заключваща/незаключваща тибиална L - плака</t>
  </si>
  <si>
    <t>Заключваща/незаключваща дистална феморална плака</t>
  </si>
  <si>
    <t>Проксимален фемурален пирон</t>
  </si>
  <si>
    <t>Анкер с конец ,без игла, за поставяне с навиване</t>
  </si>
  <si>
    <t>Съшивател за мeнискус</t>
  </si>
  <si>
    <t>Нови комплекти тазобедрени и коленни стави/ компоненти участващи в ЗОП/</t>
  </si>
  <si>
    <t>Колянна става Sigma с ревизионно тибиална компонента</t>
  </si>
  <si>
    <t>М06061030000009/  M06064020000003</t>
  </si>
  <si>
    <t>Консумативи за ортопедия</t>
  </si>
  <si>
    <t>Артроскопски шейвър</t>
  </si>
  <si>
    <t>Blade &amp; Burr</t>
  </si>
  <si>
    <t>Сет за хондропластика</t>
  </si>
  <si>
    <t>COR Disposable Kit</t>
  </si>
  <si>
    <t>N16161020000020</t>
  </si>
  <si>
    <t>N16161030000027</t>
  </si>
  <si>
    <t>N16161010000039</t>
  </si>
  <si>
    <t>N16161020000049</t>
  </si>
  <si>
    <t>N11110010000020</t>
  </si>
  <si>
    <t>N16163010000018</t>
  </si>
  <si>
    <t>N16163020000013</t>
  </si>
  <si>
    <t>М20100010000010</t>
  </si>
  <si>
    <t>М20300010000006</t>
  </si>
  <si>
    <t>Остеосинтезна заключваща двуколонна анатомична плака за радиус - титаниева</t>
  </si>
  <si>
    <t>Distal Tibia Pilon Plate</t>
  </si>
  <si>
    <t>Конфигурация плака с винтове 1,2 нива. Нископрофилна титаниева плака</t>
  </si>
  <si>
    <t>N16161010000033  /N16161010000034</t>
  </si>
  <si>
    <t>Конфигурация плака с винтове 3 нива. Нископрофилна титаниева плака</t>
  </si>
  <si>
    <t>Конфигурация плака с винтове 4 нива. Нископрофилна титаниева плака</t>
  </si>
  <si>
    <t>Конфигурация плака с винтове и меш 1,2 нива. Система за преден хирургичен достъп в шийния отдел съдържаща нископрофилна титаниева плака</t>
  </si>
  <si>
    <t>Конфигурация плака с винтове и меш 3 нива. Система за преден хирургичен достъп в шийния отдел съдържаща нископрофилна титаниева плака</t>
  </si>
  <si>
    <t>Конфигурация плака с винтове и меш 4 нива. Система за преден хирургичен достъп в шийния отдел съдържаща нископрофилна титаниева плака</t>
  </si>
  <si>
    <t>Конфигурация плака с винтове и кейдж 1 ниво. Система за преден хирургичен достъп в шийния отдел съдържаща нископрофилна титаниева плака PEEK/ POLY ETHER ETHER KETON</t>
  </si>
  <si>
    <t>Конфигурация плака с винтове и кейдж 2 ниво. Система за преден хирургичен достъп в шийния отдел съдържаща нископрофилна титаниева плака PEEK/ POLY ETHER ETHER KETON</t>
  </si>
  <si>
    <t>Неврохирургични изделия</t>
  </si>
  <si>
    <t>Сет за  вертебропластика - перкутанна техника</t>
  </si>
  <si>
    <t>Костен цимент за кифопластика. Подаване в силно вискозно състояние.</t>
  </si>
  <si>
    <t>Костен цимент за вертебропластика и кифопластика, с нерезорбируем хидроксиапатит</t>
  </si>
  <si>
    <t>Костен цимент за вертебропластика и кифопластика,  съдържащ калциев фосфат</t>
  </si>
  <si>
    <t>Реимбурсация има само при онкоболни пациенти върху пироните, няма значение дали е феморален или тибиален 680 лв</t>
  </si>
  <si>
    <t>Канюлиран титаниев винт с частична резба (1/3),  ф. 4,5 мм</t>
  </si>
  <si>
    <t>Канюлиран титаниев винт с частична резба (1/3),  ф. 6,5 мм дължина 45-150 мм</t>
  </si>
  <si>
    <t>Канюлиран титаниев винт с частична резба (1/3), ф. 6,5 мм дължина 20-130 мм</t>
  </si>
  <si>
    <t>N16162010000039</t>
  </si>
  <si>
    <t>N16162030000065</t>
  </si>
  <si>
    <t>N16162030000075</t>
  </si>
  <si>
    <t>Външен вентрикуларен дренаж  с дренажна торба 700 мл. Със скала за налягане</t>
  </si>
  <si>
    <t>N16162050000075</t>
  </si>
  <si>
    <t>N16162050000067</t>
  </si>
  <si>
    <t>Херниални платна и такери</t>
  </si>
  <si>
    <t>Полипропиленово платно 6 см х 11 см, тегло 45 g</t>
  </si>
  <si>
    <t>Полипропиленово платно 15 см х 15 см, тегло 45 g</t>
  </si>
  <si>
    <t>Полипропиленово платно 30 см х 30 см, тегло 45 g</t>
  </si>
  <si>
    <t>Полипропиленово платно 5 см х 10 см, тегло 100 g</t>
  </si>
  <si>
    <t>Полипропиленово платно 15 см х 15 см, тегло 100 g</t>
  </si>
  <si>
    <t>Полипропиленово платно 30 см х 30 см, тегло 100 g</t>
  </si>
  <si>
    <t>Макропорозно полипропиленово платно 6 см х 11 см, тегло 55 g</t>
  </si>
  <si>
    <t>Макропорозно полипропиленово платно 15 см х 15 см, тегло 55 g</t>
  </si>
  <si>
    <t>Макропорозно полипропиленово платно 30 см х 30 см, тегло 55 g</t>
  </si>
  <si>
    <t>Полуабсорбируемо платно за хернии размер 6*11 см</t>
  </si>
  <si>
    <t>Полуабсорбируемо платно за хернии размер 15*10 см</t>
  </si>
  <si>
    <t>Полуабсорбируемо платно за хернии размер 15*15 см</t>
  </si>
  <si>
    <t>Полуабсорбируемо платно за хернии размер 30*30 см</t>
  </si>
  <si>
    <t>Двуслойно платно от полипропилен/полилактид-капролактон 10*15 см овално</t>
  </si>
  <si>
    <t xml:space="preserve">Двуслойно платно от полипропилен/полилактид-капролактон 15*15 см </t>
  </si>
  <si>
    <t>Двуслойно платно от полипропилен/полилактид-капролактон 15*20 см  правоъгълно</t>
  </si>
  <si>
    <t>Двуслойно платно от полипропилен/полилактид-капролактон 20*25 см  овално</t>
  </si>
  <si>
    <t>Фиксатор за лапароскопска херниопластика, 5 мм диаметър не- резорбируем материал титан 30 фиксатори - 3,8 мм*3,8 мм*4,0 мм</t>
  </si>
  <si>
    <t>Фиксатор за лапароскопска херниопластика, 5 мм диаметър резорбируем материал PLGA 30 фиксатори - 5,08 мм*5,16 мм*3,28мм</t>
  </si>
  <si>
    <t>Сетове за лапароскопски операции</t>
  </si>
  <si>
    <t>Сет за лапароскопска операция - малък</t>
  </si>
  <si>
    <t>Кохлеарни импланти системи тип 2</t>
  </si>
  <si>
    <t>Кохлеарна имплантна система SONATA 2- Sonnet / Rondo 2</t>
  </si>
  <si>
    <t>S07071000000042</t>
  </si>
  <si>
    <t>Кохлеарна имплантна система CONCERTO 2- Sonnet / Rondo 2</t>
  </si>
  <si>
    <t>S07071000000043</t>
  </si>
  <si>
    <t>Кохлеарна имплантна система SYNCHRONY 2- Sonnet / Rondo 3</t>
  </si>
  <si>
    <t>S07071000000044</t>
  </si>
  <si>
    <t>Кохлеарна имплантна система SONATA 2- Sonnet 2  / Rondo 3</t>
  </si>
  <si>
    <t>S07071000000046</t>
  </si>
  <si>
    <t>Кохлеарна имплантна система CONCERTO 2- Sonnet 2 / Rondo 3</t>
  </si>
  <si>
    <t>S07071000000047</t>
  </si>
  <si>
    <t>Кохлеарна имплантна система SYNCHRONY 2- Sonnet 2 / Rondo 3</t>
  </si>
  <si>
    <t>S07071000000048</t>
  </si>
  <si>
    <t>Кохлеарна имплантна система SONATA 2</t>
  </si>
  <si>
    <t>S07072000000014</t>
  </si>
  <si>
    <t>Кохлеарна имплантна система CONCERTO 2</t>
  </si>
  <si>
    <t>S07072000000015</t>
  </si>
  <si>
    <t>Кохлеарна имплантна система SYNCHRONY 2</t>
  </si>
  <si>
    <t>S07072000000016</t>
  </si>
  <si>
    <t>Речеви Процесор SONNET - Комплект за подмяна</t>
  </si>
  <si>
    <t>S07073000000005</t>
  </si>
  <si>
    <t>Речеви Процесор RONDO 2  - Комплект за подмяна</t>
  </si>
  <si>
    <t>S07073000000008</t>
  </si>
  <si>
    <t>Речеви Процесор SONNET 2 - Комплект за подмяна</t>
  </si>
  <si>
    <t>S07073000000010</t>
  </si>
  <si>
    <t>Речеви Процесор RONDO 3  - Комплект за подмяна</t>
  </si>
  <si>
    <t>S07073000000011</t>
  </si>
  <si>
    <t>Нитинолов екстрактор за камъни NGAGE</t>
  </si>
  <si>
    <t>NGE-017115/      NGE-017115-MB/   NGE-022115-MB/NGE-022115</t>
  </si>
  <si>
    <t>Супрапубичен дренажен катетър Malecot</t>
  </si>
  <si>
    <t>UMCP -10-30 / UMCP-12-30 / UMCP-14-30</t>
  </si>
  <si>
    <t>Уретрален Стент JJ</t>
  </si>
  <si>
    <t>USI-526-B;624-B;626-B;628-B;726-B;728-B</t>
  </si>
  <si>
    <t>Двойно флексибилен водач</t>
  </si>
  <si>
    <t>RSPC-035145-DF-I-AQ</t>
  </si>
  <si>
    <t>Без договор</t>
  </si>
  <si>
    <t>Тазобедрени протези и модули</t>
  </si>
  <si>
    <t>Тазобедрено ревизионно безциментно стебло с безциментна капсула Multihole</t>
  </si>
  <si>
    <t>M05053020000081</t>
  </si>
  <si>
    <t>Тазобедрено ревизионно безциментно стебло с протузионна клетка и циментна капсула</t>
  </si>
  <si>
    <t>M05055020000096</t>
  </si>
  <si>
    <t>N16163020000010</t>
  </si>
  <si>
    <t>Безциментно стебло (стандартно или латерализирано), титаниева капсула, полиетиленов лайнер, метална глава/CoCr/винт с плоска глава/1 бр/</t>
  </si>
  <si>
    <t>Безциментно стебло AMIS /късо/, титаниева капсула, полиетиленов лайнер, метална глава/CoCr/винт с плоска глава/1 бр/</t>
  </si>
  <si>
    <t>Безциментно стебло /стандартно или латерализирано/, титаниева капсула, полиетиленов лайнер/ крослинк/, керамична глава BIOLOX,винт с плоска глава/1 бр/</t>
  </si>
  <si>
    <t>Безциментно стебло AMIS /късо/, титаниева капсула,  полиетиленов лайнер/ крослинк/, керамична глава BIOLOX,винт с плоска глава/1 бр/</t>
  </si>
  <si>
    <t>Безциментно стебло /стандартно или латерализирано/, титаниева капсула, керамичен лайнер BIOLOX, керамична глава BIOLOX, винт с плоска глава/1 бр/</t>
  </si>
  <si>
    <t>Безциментно стебло AMIS /късо/, титаниева капсула, керамичен лайнер BIOLOX, керамична глава BIOLOX, винт с плоска глава/1 бр/</t>
  </si>
  <si>
    <t>Ретрограден бедрен пирон</t>
  </si>
  <si>
    <t>Игли за вертебрален достъп</t>
  </si>
  <si>
    <t>N16162010000031</t>
  </si>
  <si>
    <t>N16162030000051</t>
  </si>
  <si>
    <t>N16162050000049</t>
  </si>
  <si>
    <t>Полисегментна гръбначна стабилизация, вкл. 12 винта</t>
  </si>
  <si>
    <t>Хидравлична система за вертебропластика - 4 бр. игли</t>
  </si>
  <si>
    <t>N16163010000009</t>
  </si>
  <si>
    <t>Хидравлична система за вертебропластика - 2 бр. игли</t>
  </si>
  <si>
    <t>Система за вертебропластика - 2 бр. игли</t>
  </si>
  <si>
    <t>N16163010000022</t>
  </si>
  <si>
    <t>V24002000000049</t>
  </si>
  <si>
    <t>V24003000000026</t>
  </si>
  <si>
    <t>V24004000000047</t>
  </si>
  <si>
    <t>V24004000000048</t>
  </si>
  <si>
    <t>V24004000000049</t>
  </si>
  <si>
    <t>V24004000000050</t>
  </si>
  <si>
    <t>V24004000000051 / V24004000000052</t>
  </si>
  <si>
    <t>Кохлеарна имплантна  система</t>
  </si>
  <si>
    <t>CI512 Cochlear  implant with Contour advance electrode kit  / CI522 COCHLEAR IMPLANT WITH SLIM STRAIGHT ELECTRODE - KIT</t>
  </si>
  <si>
    <t>S07071000000056</t>
  </si>
  <si>
    <t>Специфични изделия за ендопротезиране</t>
  </si>
  <si>
    <t>Уникондиларна колянна ендопротеза</t>
  </si>
  <si>
    <t>M06061010000006</t>
  </si>
  <si>
    <t>Комбинирана система за тотално ендопротезиране с възможности за запазване  или премахване на предна и задна кръстна връзки</t>
  </si>
  <si>
    <t>M06061030000028</t>
  </si>
  <si>
    <t>Безциментно ендопротезиране, вкл. безциментна  двойно подвижна ацетабуларна капсула и стебло покрито с двойно поресто покритие</t>
  </si>
  <si>
    <t>Безциментно ендопротезиране, вкл. стебла с отвор за модулен адаптор /модулни шийки/ позволяващ възстановяването на типичната тазова геометрия</t>
  </si>
  <si>
    <t>Система за ревизионно ендопротезиране на тазобедрена става с ревезионно стебло с яка и гладка повърхност за циментна фиксация</t>
  </si>
  <si>
    <t>M05055010000007</t>
  </si>
  <si>
    <t>Система за ревизионно ендопротезиране на тазобедрена става с ревезионно стебло с яка и гладка повърхност за циментна фиксация с глава</t>
  </si>
  <si>
    <t>Система за ревизионно ендопротезиране на тазобедрена става с ревезионно стебло с яка и гладка повърхност за циментна фиксация с Би-артикуларна глава</t>
  </si>
  <si>
    <t>M05055010000016</t>
  </si>
  <si>
    <t>Система за ревизионно ендопротезиране на тазобедрена става с ревезионно стебло с яка и гладка повърхност за циментна фиксация с лепена капсула и глава</t>
  </si>
  <si>
    <t>Циментна двуполюсна протеза</t>
  </si>
  <si>
    <t>Еднополюсна протеза с Би-артикуларна глава</t>
  </si>
  <si>
    <t>M05051010000051</t>
  </si>
  <si>
    <t>Еднополюсна протеза с Би-артикуларна глава и циментно полирано стебло</t>
  </si>
  <si>
    <t>Система за хибридно тазобедрено ендопротезиране с полирана бедрена компонента с циментна фиксация и ацетабуларна компонента с безциментна фиксация</t>
  </si>
  <si>
    <t>M05052020000010</t>
  </si>
  <si>
    <t>Система за хибридно ендопротезиране вкл. бедрена компонента и ацетабуларна компонента с циментна фиксация</t>
  </si>
  <si>
    <t>Безциментна протеза със стебло покрито изцяло с титаниева плазма и хидроксапатит с Би- артикуларна глава</t>
  </si>
  <si>
    <t>M05052010000017</t>
  </si>
  <si>
    <t>Система за хибридно тазобедрено ендопротезиране с бедрена компонента с циментна фиксация и ацетабуларна компонента с безциментна фиксация</t>
  </si>
  <si>
    <t>M05052020000011</t>
  </si>
  <si>
    <t>Костен цимент с нисък вискозитет</t>
  </si>
  <si>
    <t>Тазобедрен спейсър тип "Мюлер" или еквивалентно</t>
  </si>
  <si>
    <t>Тазобедрен спейсър тип "Чарли" или еквивалентно</t>
  </si>
  <si>
    <t>Тазобедрен спейсър тип "Чарли" XL или еквивалентно</t>
  </si>
  <si>
    <t>Силиконова ендопротеза за пръст, размери: 2,3,4,5,6,7 и 8</t>
  </si>
  <si>
    <t>Заключваща реконструктивна плака</t>
  </si>
  <si>
    <t>Заключваща плака за пета</t>
  </si>
  <si>
    <t>Дистална бедрена плака</t>
  </si>
  <si>
    <t>Заключваща тибиална L плака</t>
  </si>
  <si>
    <t>Канюлирани винтове Φ7</t>
  </si>
  <si>
    <t>DHS плака или еквивалентно</t>
  </si>
  <si>
    <t>Прав хумерален титаниев пирон къс- ляв и десен</t>
  </si>
  <si>
    <t>Дълък хумерален титаниев пирон неканюлиран</t>
  </si>
  <si>
    <t>Бедрен  реконструктивен дълъг пирон ляв и десен</t>
  </si>
  <si>
    <t>Тазобедрени протези</t>
  </si>
  <si>
    <t>Тазобедрено модулно ревизионно безциментно стебло и безциментна капсула</t>
  </si>
  <si>
    <t>M05056010000011</t>
  </si>
  <si>
    <t>Заключващи плаки и винтове</t>
  </si>
  <si>
    <t>Плака за дистален радиус в комплект със зклюващи или обикновенни 2,4 мм/2,7 мм кортикални винтове</t>
  </si>
  <si>
    <t>Плака за дистална-латерална фибуларна фрактура в комплект със заключващи или обикновенни 3,5/2,7 мм кортикални винтове</t>
  </si>
  <si>
    <t>Заключваща 1/3 семитубуларна плака за фибуларна фрактура, в комплект със заключващи или обикновенни 3,5 мм кортикални и спонгиозни винтове</t>
  </si>
  <si>
    <t>Заключваща HOOK плака, в комплект със заключващи или обикновенни 3,5 мм кортикални или спонгиозни винтове</t>
  </si>
  <si>
    <t>Заключваща PHILOS плака, за проксимална хумерална фрактура, в комплект със заключващи или обикновенни 3,5 мм кортикални или спонгиозни винтове</t>
  </si>
  <si>
    <t>Заключваща Calcaneus плака, за фрактура на пета, в комплект със заключващи или обикновенни 3,5 мм кортикални или спонгиозни винтове</t>
  </si>
  <si>
    <t>Заключваща  плака, за проксимална тибиална фрактура, в комплект със заключващи или обикновенни 3,5 мм кортикални или спонгиозни винтове</t>
  </si>
  <si>
    <t>Заключваща  плака, за проксимална-медиална тибиална фрактура, в комплект със заключващи или обикновенни 3,5 мм кортикални или спонгиозни винтове</t>
  </si>
  <si>
    <t>Заключваща  плака, за дистална тибиална фрактура със захващане на малеола, в комплект със заключващи или обикновенни 3,5 мм кортикални или спонгиозни винтове</t>
  </si>
  <si>
    <t>Заключваща ПЕРИПРОТЕЗНА плака, за фрактура на фемур, в комплект с 1 бр. серклажно въже и заключващи 5,0 мм кортикални винтове</t>
  </si>
  <si>
    <t>60,00  лв - серклажно въже</t>
  </si>
  <si>
    <t>Заключващ интрамедуларен пирон за фемурална фрактура</t>
  </si>
  <si>
    <t xml:space="preserve">Костно заместващо вещество </t>
  </si>
  <si>
    <t>Синтетично костно заместващо вещество - паста 5 ml</t>
  </si>
  <si>
    <t>Синтетично костно заместващо вещество - паста 10 ml</t>
  </si>
  <si>
    <t>Синтетично костно заместващо вещество - гранули 5 cc</t>
  </si>
  <si>
    <t>Синтетично костно заместващо вещество - гранули 10 cc</t>
  </si>
  <si>
    <t>Анкъри</t>
  </si>
  <si>
    <t xml:space="preserve">Анкър 6,5 мм </t>
  </si>
  <si>
    <t xml:space="preserve">Анкър 5,0 мм </t>
  </si>
  <si>
    <t>Анкър 2,0 мм (котва)</t>
  </si>
  <si>
    <t>Канюлирани винтове и шейвърни ножчета</t>
  </si>
  <si>
    <t>Канюлирани титаниеви винтове Ø 7.0 мм</t>
  </si>
  <si>
    <t>Канюлирани титаниеви спонгиозни винтове Ø 4.0 мм, къса резба</t>
  </si>
  <si>
    <t xml:space="preserve">Титаниеви самонарезни Хърбърт винтове Ø 2,5мм/3,2 мм; 3,0 мм/4,0 мм;Винтове за Вейл остеотоми 2,0 мм </t>
  </si>
  <si>
    <t>Шейвърни ножчета съвместими с шейвърна система Dyonics EP-1</t>
  </si>
  <si>
    <t>Травматология</t>
  </si>
  <si>
    <t>Артродезен пирон за глезен</t>
  </si>
  <si>
    <t>Titanium</t>
  </si>
  <si>
    <t>Фемурален рекунструктивен пирон</t>
  </si>
  <si>
    <t>Femoral Recon nail</t>
  </si>
  <si>
    <t>Кръстосан конектор за задна торако-лумбална стабилизация - многоъгълен огънат</t>
  </si>
  <si>
    <t>Прав конектор за задна торако- лумбална стабилизация</t>
  </si>
  <si>
    <t>Игли за вертебропластика за инжектиране на костен цимент в тялото на прешлена</t>
  </si>
  <si>
    <t>Angiolite DES Catheter length 148 cm 350x19 mm</t>
  </si>
  <si>
    <t>Реконструктивен бедрен пирон - къс</t>
  </si>
  <si>
    <t>Реконструктивен бедрен пирон - дълъг</t>
  </si>
  <si>
    <t>Интрамедуларен тибиален пирон</t>
  </si>
  <si>
    <t>Интрамедуларен хумерален пирон</t>
  </si>
  <si>
    <t>Диафизарен бедрен пирон</t>
  </si>
  <si>
    <t>Заключваща плака за дистален радиус - титаниева</t>
  </si>
  <si>
    <t>Титаниева клавикуларна плака</t>
  </si>
  <si>
    <t>DHS плака</t>
  </si>
  <si>
    <t>Комплект Вебер</t>
  </si>
  <si>
    <t xml:space="preserve">Една трета тубуларна плака </t>
  </si>
  <si>
    <t>Семи тубуларна плака</t>
  </si>
  <si>
    <t>Малка самокомпресивна плака</t>
  </si>
  <si>
    <t>Тясна самокомпресивна плака</t>
  </si>
  <si>
    <t>Широка самокомпресивна плака</t>
  </si>
  <si>
    <t>Реконструктивна плака</t>
  </si>
  <si>
    <t>Ventricular catheter 23 см.</t>
  </si>
  <si>
    <t>Ares Antibiotic- Impregnated Ventricular Catheter 23 см.</t>
  </si>
  <si>
    <t>Peritoneal Catheter 120 см.</t>
  </si>
  <si>
    <t>Ares Antibiotic- Impregnated Peritoneal Catheter 120 см.</t>
  </si>
  <si>
    <t>Catheter Connector Straight, Stainless Steel 12 mm x 1,1 mm x 1,5 mm</t>
  </si>
  <si>
    <t>Catheter Connector Lumboperitoneal 14 mm x 0,8 mm x 1,8 mm</t>
  </si>
  <si>
    <t>Catheter Connector Right Angle рамена 13 mm x 13 mm, вътр. диам.  1,0 mm, външ. диам.  1,9</t>
  </si>
  <si>
    <t>Catheter Connector 3-Way, All Male Connectors 23 mm x 15 mm</t>
  </si>
  <si>
    <t>Catheter Connector 3-Way 20 m x 15 mm, вътр. диам 1,0 mm, външ. диам  1,8</t>
  </si>
  <si>
    <t>Fixation Tab, Silicone, Barium Impregnated подходящи за катетри с външ. диам  1,5 mm и 2,5 mm</t>
  </si>
  <si>
    <t xml:space="preserve"> Right Angle Clip подходящи за катетри с външ. диам 2,5 mm</t>
  </si>
  <si>
    <t>Duet External drainage and Monitoring System with Interlink/SmartSite Needleless Injection Sites, packeged with a 35 cm EDM Ventricular drainage catheter</t>
  </si>
  <si>
    <t>Duet External drainage and Monitoring System with Interlink/ Needleless Injection Sites, packeged with a 80 cm, closed tipped, EDM Lumbar Drainage Catheter</t>
  </si>
  <si>
    <t>EDM Ventricular catheter Barium Impregnated 35 cm</t>
  </si>
  <si>
    <t>EDM Lumbar catheter Barium Impregnated 80 cm</t>
  </si>
  <si>
    <t xml:space="preserve">EDM Ventricular drainage Kit  20 cm </t>
  </si>
  <si>
    <t xml:space="preserve">EDM Ventricular drainage Kit  35 cm, троакар  15 cm </t>
  </si>
  <si>
    <t>EDM Lumbar drainage Kit  80 cm (Open tip)</t>
  </si>
  <si>
    <t>EDM Lumbar drainage Kit  80 cm (Closed tip)</t>
  </si>
  <si>
    <t xml:space="preserve">По договор с НЗОК </t>
  </si>
  <si>
    <t>Firehaowk Rapamycin Target Eluting Coronary Stent Sysytem 3.5/23</t>
  </si>
  <si>
    <t>Пейсмейкър</t>
  </si>
  <si>
    <t>Solara CRT-P MRI SureScan</t>
  </si>
  <si>
    <t>B12121030000033</t>
  </si>
  <si>
    <t>договора е за цена 3714</t>
  </si>
  <si>
    <t>Остеосинтезна заключваща мини плака за дистален радиус - титаниева</t>
  </si>
  <si>
    <t>Остеосинтезна заключваща анатомична плака за  радиус - титаниева</t>
  </si>
  <si>
    <t>Заключваща/незаключваща стабилизираща плака за трохантер</t>
  </si>
  <si>
    <t>Канюлирани витове ϕ 7/4 мм</t>
  </si>
  <si>
    <t>Канюла за апликиране на цимент за вертебропластика</t>
  </si>
  <si>
    <t xml:space="preserve">канюлирана игла </t>
  </si>
  <si>
    <t>Биоактивен костен заместител на основата на биостъкло -  гранули 1,0 сс</t>
  </si>
  <si>
    <t>синтетичен костен заместител</t>
  </si>
  <si>
    <t>Биоактивен костен заместител на основата на биостъкло -  гранули 5,0 сс</t>
  </si>
  <si>
    <t>Биоактивен костен заместител на основата на биостъкло -  гранули 10,0 сс</t>
  </si>
  <si>
    <t>Биоактивен костен заместител на основата на биостъкло -  гранули 16,0 сс</t>
  </si>
  <si>
    <t>Биоактивен костен заместител на основата на биостъкло -  паста 1,0 сс</t>
  </si>
  <si>
    <t>Биоактивен костен заместител на основата на биостъкло -  паста 2,5 сс</t>
  </si>
  <si>
    <t>Биоактивен костен заместител на основата на биостъкло -  паста 5,0 сс</t>
  </si>
  <si>
    <t>Биоактивен костен заместител на основата на биостъкло -  паста 10,0 сс</t>
  </si>
  <si>
    <t>Заключваща/незаключваща дистална тибиална плака</t>
  </si>
  <si>
    <t>Заключваща/незаключваща широка права плака</t>
  </si>
  <si>
    <t>Заключваща/незаключваща тясна права плака</t>
  </si>
  <si>
    <t>Заключваща/незаключваща проксимална тибиална плака</t>
  </si>
  <si>
    <t>Тазобедрено ревизионно безциментно стебло с безциментна ревизионна капсула</t>
  </si>
  <si>
    <t>M05055040000009</t>
  </si>
  <si>
    <t>Безциментни ревизионните аугменти</t>
  </si>
  <si>
    <t>SET VTP INTERGAL SYSTEM</t>
  </si>
  <si>
    <t>N16163010000006</t>
  </si>
  <si>
    <t>Пейсмейкър за бивентрикуларна сърдечна ресинхронизация</t>
  </si>
  <si>
    <t>B12121030000038</t>
  </si>
  <si>
    <t>B12121010000081</t>
  </si>
  <si>
    <t>Кардиовертер дефибрилатор</t>
  </si>
  <si>
    <t>B12122030000051</t>
  </si>
  <si>
    <t>B12122010000044</t>
  </si>
  <si>
    <t>B12122040000033</t>
  </si>
  <si>
    <t>B12122060000002</t>
  </si>
  <si>
    <t>B12122090000051</t>
  </si>
  <si>
    <t>B12122070000101</t>
  </si>
  <si>
    <t>Биполярен, стероид-енулиран, активно фиксиран, имлантируем електрод</t>
  </si>
  <si>
    <t>C10101000000023</t>
  </si>
  <si>
    <t>Биполярен електрод с пасивна фиксация</t>
  </si>
  <si>
    <t>C10102000000003</t>
  </si>
  <si>
    <t>Пасивно фиксиращ се с Optim изолация, IS-1 съвместим, ендокардиален, биполярен електрод</t>
  </si>
  <si>
    <t>C10102000000002</t>
  </si>
  <si>
    <t>Квадриполярен електрод  с извивка за фиксация S и с Optim изолация</t>
  </si>
  <si>
    <t>C10104000000009</t>
  </si>
  <si>
    <t>Отделящ електрод с активна фиксация един или два койла</t>
  </si>
  <si>
    <t>C10105000000011</t>
  </si>
  <si>
    <t>Комплект ресинхронизиращ кардиовертер дефибрилатор IS4 и три електрода</t>
  </si>
  <si>
    <t>B12122070000117/ B12122070000116/ B12122070000115/ B12122070000096/ B12122070000119/ B12122070000134/ B12122070000135/ B12122070000136</t>
  </si>
  <si>
    <t xml:space="preserve">Ресинхронизиращ кардиовертер дефибрилатор IS4 </t>
  </si>
  <si>
    <t>B12122090000032</t>
  </si>
  <si>
    <t>Комплект ресинхронизиращ кардиовертер дефибрилатор IS1 и три електрода с активна/пасивна фиксация</t>
  </si>
  <si>
    <t>B12122070000095/ B12122070000110/ B12122070000111/ B12122070000112/ B12122070000113/ B12122070000114/ B12122070000097/ B12122070000122</t>
  </si>
  <si>
    <t>Ресинхронизиращ кардиовертер дефибрилатор IS1</t>
  </si>
  <si>
    <t>B12122090000056</t>
  </si>
  <si>
    <t>Комплект пейсмейкър за бивентрикуларна сърдечна ресинхронизация IS4 и три електрода с активна/пасивна фиксация</t>
  </si>
  <si>
    <t>предлаганата цена е по-ниска от реимбурсната, в този случай НЗОК заплаща стойността предложена от фирмата а цената за пациента е нулева</t>
  </si>
  <si>
    <t>B12121010000098/ B12121010000097/ B12121010000096/ B12121010000084/ B12121010000105/ B12121010000106/ B12121010000107/ B12121010000108</t>
  </si>
  <si>
    <t xml:space="preserve">Пейсмейкър за бивентрикуларна сърдечна ресинхронизация IS4 </t>
  </si>
  <si>
    <t>B12121030000034</t>
  </si>
  <si>
    <t>Комплект пейсмейкър за бивентрикуларна сърдечна ресинхронизация IS1 и три електрода с активна/пасивна фиксация</t>
  </si>
  <si>
    <t>B12121010000089/ B12121010000082/ B12121010000087/ B12121010000088/ B12121010000090/ B12121010000091/ B12121010000092</t>
  </si>
  <si>
    <t xml:space="preserve">Пейсмейкър за бивентрикуларна сърдечна ресинхронизация IS1 </t>
  </si>
  <si>
    <t>Комплект двукухинен кардиовертер дефибрилатор и електроди с активна фиксация</t>
  </si>
  <si>
    <t>B12122040000077/ B12122040000080</t>
  </si>
  <si>
    <t>Двукухинен кардиовертер дефибрилатор</t>
  </si>
  <si>
    <t>B12122060000040</t>
  </si>
  <si>
    <t>Комплект еднокухинен кардиовертер дефибрилатор и електрод с активна фиксация</t>
  </si>
  <si>
    <t>B12122010000056/ B12122010000062</t>
  </si>
  <si>
    <t>Еднокухинен кардиовертер дефибрилатор</t>
  </si>
  <si>
    <t>B12122030000046</t>
  </si>
  <si>
    <t>CRT-P трикухинен пейсмейкър, квадриполярен с два вида честотна адаптация</t>
  </si>
  <si>
    <t>B12121010000079</t>
  </si>
  <si>
    <t>CRT-P трикухинен/биполярен  или квадриполярен пейсмейкър с два вида честотна адаптация</t>
  </si>
  <si>
    <t>B12121030000027</t>
  </si>
  <si>
    <t>ICD-V еднокухинен кардиовертер дефибрилатор</t>
  </si>
  <si>
    <t>B12122030000052</t>
  </si>
  <si>
    <t>ICD-D двукухинен кардиовертер дефибрилатор</t>
  </si>
  <si>
    <t>B12122060000046</t>
  </si>
  <si>
    <t>ICD-D трикухинен кардиовертер дефибрилатор</t>
  </si>
  <si>
    <t>B12122090000053</t>
  </si>
  <si>
    <t>B12122010000058</t>
  </si>
  <si>
    <t>B12122040000082</t>
  </si>
  <si>
    <t>B12122040000079</t>
  </si>
  <si>
    <t>CRT-D трикухинен кардиовертер дефибрилатор- дефибрилатор с ресинхронизиращо устройство</t>
  </si>
  <si>
    <t>B12122070000137</t>
  </si>
  <si>
    <t>Ляво камерен електрод със стандарт IS4</t>
  </si>
  <si>
    <t>C10104000000018</t>
  </si>
  <si>
    <t>Четириполярен шоков електрод с активна фиксация</t>
  </si>
  <si>
    <t>C10105000000016</t>
  </si>
  <si>
    <t>Инжектируем Loop рекордер</t>
  </si>
  <si>
    <t>C08083000100003</t>
  </si>
  <si>
    <t>Коронарен стент излъчващ медикамент</t>
  </si>
  <si>
    <t>B04041020100003</t>
  </si>
  <si>
    <t>Електрод за временна трансвенозна стимулация</t>
  </si>
  <si>
    <t>C09090000000013</t>
  </si>
  <si>
    <t>V24004000000053</t>
  </si>
  <si>
    <t>Анатомични и обърнати раменни протези</t>
  </si>
  <si>
    <t xml:space="preserve">Анатомична раменна протеза </t>
  </si>
  <si>
    <t>M20200010000008 / M20300010000004</t>
  </si>
  <si>
    <t>Анатомична раменна протеза с къса диафиза</t>
  </si>
  <si>
    <t>Обърната раменна протеза</t>
  </si>
  <si>
    <t>Обърната раменна протеза  с къса диафиза</t>
  </si>
  <si>
    <t>Инвазивна Кардиология</t>
  </si>
  <si>
    <t>Вентрикуларен катетър  - стандартен, лесно огъваем</t>
  </si>
  <si>
    <t>Вентрикуларен катетър  - стандартен/малък</t>
  </si>
  <si>
    <t>Вентрикуларен катетър с правоъгълна извивка, стандартен</t>
  </si>
  <si>
    <t>Перитониален катетър -стандартен/малък</t>
  </si>
  <si>
    <t>Перитониален катетър с антибиотично покритие</t>
  </si>
  <si>
    <t>Перитониален катетър -стандартен, с отворен край</t>
  </si>
  <si>
    <t>Перитониален катетър с малък лумен</t>
  </si>
  <si>
    <t>Перитониален катетър с BioGlide покритие</t>
  </si>
  <si>
    <t>Комплект вентрикуларен катетър  и перитониален катетър с антибиотично покритие</t>
  </si>
  <si>
    <t>Кардио / перитониален катетър малък</t>
  </si>
  <si>
    <t>Кардио катетър</t>
  </si>
  <si>
    <t>Кардио / перитониален катетър стандартен</t>
  </si>
  <si>
    <t>Кардио / перитониален катетър стандартен, полупрозрачен</t>
  </si>
  <si>
    <t>Кохлеарни импланти</t>
  </si>
  <si>
    <t>COCHLEAR NUCLEUS CP1002 SOUND PROCESSOR (NUCLEUS 7 S)</t>
  </si>
  <si>
    <t>S07073000000013</t>
  </si>
  <si>
    <t>Тазобедрено модулно ревизионно безциментно стебло с безциментна капсула Multihole</t>
  </si>
  <si>
    <t>M05056010000011/M05055030000045/M05055020000010</t>
  </si>
  <si>
    <t xml:space="preserve">Тазобедрено модулно ревизионно безциментно стебло с безциментна ревизионна капсула </t>
  </si>
  <si>
    <t>M05055040000011</t>
  </si>
  <si>
    <t>Тазобедрено модулно ревизионно безциментно стебло с протрузионна клетка и циментна капсула</t>
  </si>
  <si>
    <t>M05056010000016</t>
  </si>
  <si>
    <t>Тазобедрено модулно ревизионно безциментно стебло с безциментна ревизионна капсула и заключващ инлей</t>
  </si>
  <si>
    <t>Винтове за ацетабуларна капсула - материал TiAI6V4 сплав</t>
  </si>
  <si>
    <t>Костен цимент  със среден или високозитетрентгенопозитивен с антибиотик 40 г.20г.</t>
  </si>
  <si>
    <t>Хумерален спейсър с дебелина 9мм</t>
  </si>
  <si>
    <t>Винт за фиксиране на безциментната гленоидална повърхност</t>
  </si>
  <si>
    <t xml:space="preserve">Спинална хирургия </t>
  </si>
  <si>
    <t>Шийна компресионна плака за I ниво и стандартни винтове</t>
  </si>
  <si>
    <t>N16161010000043</t>
  </si>
  <si>
    <t>Шийна компресионна плака за II  ниво и стандартни винтове</t>
  </si>
  <si>
    <t>Шийна компресионна плака за III и повече нива и стандартни винтове</t>
  </si>
  <si>
    <t>Система за вертебропластика - 4 бр. игли</t>
  </si>
  <si>
    <t>Сет за лапароскопска операция - среден</t>
  </si>
  <si>
    <t>Сет за лапароскопска операция - голям</t>
  </si>
  <si>
    <t>Сетове за конвенционална хирургия</t>
  </si>
  <si>
    <t>Сет за конвенционална хирургия - малък</t>
  </si>
  <si>
    <t>Сет за конвенционална хирургия - голям</t>
  </si>
  <si>
    <t>Еднократни инструменти и клипси</t>
  </si>
  <si>
    <t>Титаниеви клипси, 6 бр. в пълнител XS</t>
  </si>
  <si>
    <t>Титаниеви клипси, 6 бр. в пълнител S</t>
  </si>
  <si>
    <t>Титаниеви клипси, 6 бр. в пълнител M</t>
  </si>
  <si>
    <t>Титаниеви клипси, 6 бр. в пълнител ML</t>
  </si>
  <si>
    <t>Титаниеви клипси, 6 бр. в пълнител L</t>
  </si>
  <si>
    <t>Полимерни клипси, 6 бр. в пърнител М</t>
  </si>
  <si>
    <t>Полимерни клипси, 6 бр. в пърнител МL</t>
  </si>
  <si>
    <t>Полимерни клипси, 6 бр. в пърнител L</t>
  </si>
  <si>
    <t>Полимерни клипси, 6 бр. в пърнител XL</t>
  </si>
  <si>
    <t>Полимерни клипси със заключващи зъбци с противостоящи краища, 6 бр. В касета ML</t>
  </si>
  <si>
    <t>Полимерни клипси със заключващи зъбци с противостоящи краища, 6 бр. В касета L</t>
  </si>
  <si>
    <t>Полимерни клипси със заключващи зъбци с противостоящи краища, 6 бр. В касета XL</t>
  </si>
  <si>
    <t>Хирургичен еднократен инструмент за лапароскопска употреба, Dissecteur 5 mm</t>
  </si>
  <si>
    <t>Хирургичен еднократен инструмент за лапароскопска употреба, Scissor 5 mm</t>
  </si>
  <si>
    <t>Хирургичен еднократен инструмент за лапароскопска употреба, Grasper 5 mm</t>
  </si>
  <si>
    <t>Ринг протектор 60*70/150 mm</t>
  </si>
  <si>
    <t>Ринг протектор 80*90/150 mm</t>
  </si>
  <si>
    <t>Ринг протектор 180*190/200 mm</t>
  </si>
  <si>
    <t>Ринг протектор 220*230/200 mm</t>
  </si>
  <si>
    <t>Троакари за еднократна употреба  - 5 mm/ 95 mm</t>
  </si>
  <si>
    <t>Троакари за еднократна употреба  - 10 mm/ 95 mm</t>
  </si>
  <si>
    <t>Троакари за еднократна употреба  - 12 mm/ 95 mm</t>
  </si>
  <si>
    <t>Троакари за еднократна употреба  - 15 mm/ 110 mm</t>
  </si>
  <si>
    <t>Sphera DR MRI SureScan + CapSureFix Novus MRI SureScan + CapSureFix Novus MRI SureScan</t>
  </si>
  <si>
    <t>C08082030000033</t>
  </si>
  <si>
    <t>Кохлеарна имплантна система до 83000 pps, съвместим с 1.5T ЯМР. Предварително извит електрод с 16 контакта,честотен диапазон 150 Hz до 10000 Hz</t>
  </si>
  <si>
    <t>брой/ 1 кутия речеви процесор и аксесоари и 1 кутия кохлеарен имплант в стерилна опаковка</t>
  </si>
  <si>
    <t>S07071000000015</t>
  </si>
  <si>
    <t>Кохлеарна имплантна система до 83000 pps, съвместим с 1.5T ЯМР. Прав латерален електрод с 16 контакта,честотен диапазон 150 Hz до 10000 Hz</t>
  </si>
  <si>
    <t>S07071000000023</t>
  </si>
  <si>
    <t>Кохлеарна имплантна система до 83000 pps, съвместим с 3T ЯМР; въртящ се мултимагнит. Прав латерален електрод с 16 контакта,честотен диапазон 150 Hz до 10000 Hz</t>
  </si>
  <si>
    <t>S07071000000037</t>
  </si>
  <si>
    <t>Кохлеарна имплантна система до 83000 pps, съвместим с 3T ЯМР; въртящ се мултимагнит. Прав латерален електрод с 16 контакта.Универсален задушен речеви процесор, директна безжична свързаност и автоматични програми</t>
  </si>
  <si>
    <t>S07071000000052</t>
  </si>
  <si>
    <t>Кохлеарна имплантна система до 83000 pps, съвместим с 3T ЯМР; въртящ се мултимагнит. Прав латерален електрод с 16 контакта. Специализиран задушен речеви процесор за деца, директна безжична свързаност и автоматични програми</t>
  </si>
  <si>
    <t>S07071000000055</t>
  </si>
  <si>
    <t>Reveal Linq</t>
  </si>
  <si>
    <t>C08083010000003</t>
  </si>
  <si>
    <t>MyCareLink Monitor</t>
  </si>
  <si>
    <t>C08083020000003</t>
  </si>
  <si>
    <t>Заключваща PHILOS SPIROX плака, за проксимална хумерална фактура, в комплект със заключващи и обикновени 3,5 мм кортикални и спонгиозни винтове</t>
  </si>
  <si>
    <t>Заключваща СУПЕРИОРНА КЛАВИКУЛАРНА плака с латерално удължение в комплект с 3,5 мм кортикални и спонгиозни винтове</t>
  </si>
  <si>
    <t>Динамично-компресивна права плака в комплект със заключващи или обикновени 2,4/2,7 мм кортикални винтове</t>
  </si>
  <si>
    <r>
      <t xml:space="preserve">Заключваща плака за </t>
    </r>
    <r>
      <rPr>
        <b/>
        <sz val="11"/>
        <rFont val="Times New Roman"/>
        <family val="1"/>
        <charset val="204"/>
      </rPr>
      <t>патела</t>
    </r>
    <r>
      <rPr>
        <sz val="11"/>
        <rFont val="Times New Roman"/>
        <family val="1"/>
        <charset val="204"/>
      </rPr>
      <t xml:space="preserve"> в комплект със заключващи или обикновени 2,4/2,7 мм кортикални винтове</t>
    </r>
  </si>
  <si>
    <t>Комплект ТИТАНИЕВИ заключваща плака с до 6/шест/ бр. заключващи или кортикални Ø 1.5;2.0;2.3 мм самонарезни винтове, за фиксация при фактури на ръка и ходило</t>
  </si>
  <si>
    <t>Миниплаки</t>
  </si>
  <si>
    <t>Прави плаки за фаланги с 2 до 7 отвора</t>
  </si>
  <si>
    <t>44-хх</t>
  </si>
  <si>
    <t>Прави плаки метакарпални с 2 до 10 отвора</t>
  </si>
  <si>
    <t>Т- плаки за фаланги с 2, 3, 4 и 5 отвора</t>
  </si>
  <si>
    <t>Т-плаки метакарпални с 2, 3, 4 и 5 отвора</t>
  </si>
  <si>
    <t>L-плаки за фаланги десни/леви/ с 2, 3 отвора Ti</t>
  </si>
  <si>
    <t>L-плаки метакарпални десни/леви/ с 3 и 4 отвора Ti</t>
  </si>
  <si>
    <t>L-несиметрични плаки за фаланга десни/ леви с 2, 3, 4 и 5 отвора</t>
  </si>
  <si>
    <t>L-несиметрични плаки метакарпални десни/ леви с 2, 3 отвора</t>
  </si>
  <si>
    <t>W-плаки метакарпални с 7 отвора</t>
  </si>
  <si>
    <t>Плаки за горни крайници</t>
  </si>
  <si>
    <t>Титаниева заключваща плака за Филос</t>
  </si>
  <si>
    <t>6394-х</t>
  </si>
  <si>
    <t>Титаниева Y-образна плака за дистален хумерус</t>
  </si>
  <si>
    <t>6112-хх</t>
  </si>
  <si>
    <t>Титаниева заключваща компресивна плака малка</t>
  </si>
  <si>
    <t>Титаниева заключваща плака за дистален латерален хумерус</t>
  </si>
  <si>
    <t>6319-х</t>
  </si>
  <si>
    <t>Титаниева заключваща плака за дистален медиален хумерус</t>
  </si>
  <si>
    <t>6320-хх</t>
  </si>
  <si>
    <t>Титаниева заключваща плака за олекранон</t>
  </si>
  <si>
    <t>6349-х</t>
  </si>
  <si>
    <t>Плаки за долни крайници</t>
  </si>
  <si>
    <t>Титаниева заключваща компресивна плака за фемур</t>
  </si>
  <si>
    <t>6116-х</t>
  </si>
  <si>
    <t>Титаниева заключваща плака за дистален латерален фемур</t>
  </si>
  <si>
    <t>6160-хх</t>
  </si>
  <si>
    <t>Титаниева заключваща плака за дистален латерална тибия</t>
  </si>
  <si>
    <t>6362-хх</t>
  </si>
  <si>
    <t>Титаниева права заключваща плака за дистална латерална тибия</t>
  </si>
  <si>
    <t>6114-хх</t>
  </si>
  <si>
    <t>Титаниева заключваща плака за проксимална латерална тибия</t>
  </si>
  <si>
    <t>6359-хх</t>
  </si>
  <si>
    <t>Титаниева заключваща плака за дистална медиална тибия</t>
  </si>
  <si>
    <t>4340-хх</t>
  </si>
  <si>
    <t>Титаниева заключваща реконструктивна Т-образна плака с 2 отвора на главата</t>
  </si>
  <si>
    <t>6219-3ххх</t>
  </si>
  <si>
    <t>Титаниева заключваща реконструктивна Т-образна плака с 3 отвора на главата</t>
  </si>
  <si>
    <t>6218-3ххх</t>
  </si>
  <si>
    <t>Пирони и канюлирани винтове</t>
  </si>
  <si>
    <t>Титаниев пирон за хумерус; дължина от 180 до 280 mm дебелина Ø7 или Ø8</t>
  </si>
  <si>
    <t>3711-50хх</t>
  </si>
  <si>
    <t>Титаниев пирон за тибия; дължина от 180 до 300 mm дебелина Ø8,5 или Ø9</t>
  </si>
  <si>
    <t>3140-2ххх</t>
  </si>
  <si>
    <t>Интрамедуларен пирон за улна; дължина от 200 до 300 mm дебелина Ø3,5; 4,0  или 4,5</t>
  </si>
  <si>
    <t>805202000хх</t>
  </si>
  <si>
    <t>Интрамедуларен пирон за радиус; дължина от 180 до 250 mm дебелина Ø3,0; 3,5  или 4,0</t>
  </si>
  <si>
    <t>80620xxxxxx</t>
  </si>
  <si>
    <t>Титаниев канюлиран винт 4,00 mm</t>
  </si>
  <si>
    <t>Титаниев хърбърт винт: 3 mm. Различни дължини</t>
  </si>
  <si>
    <t>Външни фиксатори</t>
  </si>
  <si>
    <t>Външен фиксатор за горни крайници</t>
  </si>
  <si>
    <t>Външен фиксатор за лигаментотаксис</t>
  </si>
  <si>
    <t>Външен фиксатор за долни крайници</t>
  </si>
  <si>
    <t>Външен фиксатор за таз</t>
  </si>
  <si>
    <t>Тотална ревърс ендопротеза за раменна става с ревизионно стъбло</t>
  </si>
  <si>
    <r>
      <t xml:space="preserve">Колагенова мембрана за дуропластика </t>
    </r>
    <r>
      <rPr>
        <b/>
        <sz val="11"/>
        <rFont val="Times New Roman"/>
        <family val="1"/>
        <charset val="204"/>
      </rPr>
      <t>3*5</t>
    </r>
    <r>
      <rPr>
        <sz val="11"/>
        <rFont val="Times New Roman"/>
        <family val="1"/>
        <charset val="204"/>
      </rPr>
      <t xml:space="preserve"> см.</t>
    </r>
  </si>
  <si>
    <r>
      <t xml:space="preserve">Колагенова мембрана за дуропластика </t>
    </r>
    <r>
      <rPr>
        <b/>
        <sz val="11"/>
        <rFont val="Times New Roman"/>
        <family val="1"/>
        <charset val="204"/>
      </rPr>
      <t>4*6</t>
    </r>
    <r>
      <rPr>
        <sz val="11"/>
        <rFont val="Times New Roman"/>
        <family val="1"/>
        <charset val="204"/>
      </rPr>
      <t xml:space="preserve"> см.</t>
    </r>
  </si>
  <si>
    <r>
      <t xml:space="preserve">Колагенова мембрана за дуропластика </t>
    </r>
    <r>
      <rPr>
        <b/>
        <sz val="11"/>
        <rFont val="Times New Roman"/>
        <family val="1"/>
        <charset val="204"/>
      </rPr>
      <t>4*8</t>
    </r>
    <r>
      <rPr>
        <sz val="11"/>
        <rFont val="Times New Roman"/>
        <family val="1"/>
        <charset val="204"/>
      </rPr>
      <t xml:space="preserve"> см.</t>
    </r>
  </si>
  <si>
    <t>Ортопедични пирони, плаки, винтове</t>
  </si>
  <si>
    <t>Проксимален фемурален пирон - къс</t>
  </si>
  <si>
    <t>Проксимален фемурален пирон - дълъг</t>
  </si>
  <si>
    <t>Трохантериен винт Φ10,5мм от 80-120 мм, стъпка през 5 мм</t>
  </si>
  <si>
    <t>Антиротационен винт Φ5 мм от 70-110 мм, стъпка през 5 мм</t>
  </si>
  <si>
    <t>Шапка с дължина  от 0-15 мм канюлирана стъпка през 5 мм</t>
  </si>
  <si>
    <t>Шапка за антиротационен винт с дължина13 мм</t>
  </si>
  <si>
    <t>Застопоряващ винт с дължина 18,5 мм</t>
  </si>
  <si>
    <t>Заключващ винт за стандартно заключване Φ5.0 дължина 30-90 мм</t>
  </si>
  <si>
    <t>Заключваща плака за проксимален хумерус 3.5 мм, анатомично контурирана, 9 отвора глава</t>
  </si>
  <si>
    <t>Заключващ винт за стандартно заключване Φ3.5 дължина 12 -85 мм</t>
  </si>
  <si>
    <t>Кортикални винтове Φ3.5, дължина 12-85 мм</t>
  </si>
  <si>
    <t>Заключваща анатомична плака за дистална латерална фибула  - лява и дясна.</t>
  </si>
  <si>
    <t>Полиаксиален заключващ винт за заключване с девиация +-15 градуса, Φ 2.4 дължина 10-40 мм.</t>
  </si>
  <si>
    <t>Спонгиозен винт Φ3.9, дължина 35-90 мм</t>
  </si>
  <si>
    <t>Заключваща плака за дистален радиус воларна анатомично контурирана за лява и дясна ръка</t>
  </si>
  <si>
    <t>Проксимален заключващ винт за заключване с девиация +-15 градуса, дължина 10-40 мм</t>
  </si>
  <si>
    <t>Кортикални винтове Φ2.7, дължина 10-40 мм, стъпка през 2 мм</t>
  </si>
  <si>
    <t>Полиаксиални заключващи плаки за ръка</t>
  </si>
  <si>
    <t>Полиаксиален заключващ винт за заключване с девиация +-15 градуса, Φ 1.5 дължина 6-20 мм.</t>
  </si>
  <si>
    <t>Полиаксиален заключващ винт за заключване с девиация +-15 градуса, Φ 2.0 дължина 6-20 мм.</t>
  </si>
  <si>
    <t>Полиаксиален заключващ винт за заключване с девиация +-15 градуса, Φ 2.3 дължина 6-20 мм.</t>
  </si>
  <si>
    <t>Корникален винт, Φ1.2 дължина 5-15 мм, стъпка  през 1 мм</t>
  </si>
  <si>
    <t>Корникален винт, Φ1.5 дължина 6-20 мм, стъпка  през 1 мм</t>
  </si>
  <si>
    <t>Корникален винт, Φ2.0 дължина 6-30 мм, стъпка  през 1 мм</t>
  </si>
  <si>
    <t>Корникален винт, Φ2.3 дължина 6-30 мм, стъпка  през 1 мм</t>
  </si>
  <si>
    <t>Титаниева заключваща плака за дистална медиална тибия - анатомично контурирана - лява и дясна.</t>
  </si>
  <si>
    <t>Заключващ винт за стандартно заключване Φ5.0, дължина 16-95 мм</t>
  </si>
  <si>
    <t>Кортикални винтове Φ4.5, дължина 20-95 мм</t>
  </si>
  <si>
    <t>Титаниев еластичен пирон  - прав с плосък връх, огънат под различни ъгли, цветово кодиране според диаметъра</t>
  </si>
  <si>
    <t>Шапка с дължина 15 мм, 28 мм</t>
  </si>
  <si>
    <t>Реконстурктивен хумерален пирон - къс</t>
  </si>
  <si>
    <t>Реконстурктивен хумерален пирон, дълъг - ляв и десен</t>
  </si>
  <si>
    <t>Заключващ винт за стандартно заключване Φ4.5, дължина 25-80 мм, стъпка през 5 мм.</t>
  </si>
  <si>
    <t>Заключващ винт за стандартно заключване Φ4.0, дължина 25-80 мм, стъпка през 5 мм.</t>
  </si>
  <si>
    <t>Заключващ винт за стандартно заключване Φ3.0, дължина 20-50 мм, стъпка през 5 мм.</t>
  </si>
  <si>
    <t>Шапка с дължина  от 0, 2.5 и 5мм, канюлирана</t>
  </si>
  <si>
    <t>Компресивен винт, канюлиран с дължина 19 мм</t>
  </si>
  <si>
    <t>Канюлиран компресивен винт тип "Хърбърт" с удължена резба, титаниев. Φ2.0 от 10-30 мм</t>
  </si>
  <si>
    <t>Канюлиран компресивен винт тип "Хърбърт" с удължена резба, титаниев. Φ2.5 от 10-30 мм</t>
  </si>
  <si>
    <t>Канюлиран компресивен винт тип "Хърбърт", титаниев. Φ3.0 от 12-40 мм</t>
  </si>
  <si>
    <t>Канюлиран компресивен винт тип "Хърбърт", титаниев. Φ4.0 от 20-50 мм</t>
  </si>
  <si>
    <t>Канюлиран титаниев винт с частична резба(1/3). Размер Φ 3.5 мм с дължина от 14-60 мм, стъпка през 0.02 мм</t>
  </si>
  <si>
    <t>Канюлиран титаниев винт с частична резба(1/3). Размер Φ 4.5 мм с дължина от 14-30 мм, стъпка през 0.02 мм и от 30-70 мм, стъпка през 0.05 мм</t>
  </si>
  <si>
    <t>Синдезмален винт титаниев частична резба  Φ4.5 мм, дължина 35-60мм, стъпка през 5 мм</t>
  </si>
  <si>
    <t>Интрамедуларен тибиален пирон от титаниева сплав</t>
  </si>
  <si>
    <t>Заключващ винт за стандартно заключване Φ5.5 дължина 30-90 мм</t>
  </si>
  <si>
    <t xml:space="preserve">Ортопедични плаки и винтове </t>
  </si>
  <si>
    <t>Комплект анатомично контурирана права рекоструктивна плака 3,5 мм, със заключващо компресионни отвори</t>
  </si>
  <si>
    <t>Комплект анатомично контурирана  плака за ключица  3,5 мм, със заключващо компресионни отвори</t>
  </si>
  <si>
    <t>Комплект анатомично контурирана  хук плака 3,5 мм, със заключващо компресионни отвори</t>
  </si>
  <si>
    <t>Комплект анатомично контурирана плака за проксимален хумерус 3,5 мм, със заключващо компресионни отвори</t>
  </si>
  <si>
    <t>Комплект анатомично контурирана права плака 3,5 мм, със заключващо компресионни отвори</t>
  </si>
  <si>
    <t>Комплект анатомично контурирана плака за дистален дорзолатерален хумерус 2,7/3,5 мм, със заключващо компресионни отвори</t>
  </si>
  <si>
    <t>Комплект анатомично контурирана плака за дистален медиален хумерус 2,7/3,5 мм, със заключващо компресионни отвори</t>
  </si>
  <si>
    <t>Комплект анатомично контурирана плака за олекранон 2,7/3,5 мм, със заключващо компресионни отвори</t>
  </si>
  <si>
    <t>Комплект анатомично контурирана плака за дистален радиус 2,7 мм</t>
  </si>
  <si>
    <t>Комплект анатомично контурирана плака за дистален фемур 4,5 мм, със заключващо компресионни отвори</t>
  </si>
  <si>
    <t>Комплект анатомично контурирана плака за проксимална латерална тибия 3,5/4,5 мм, със заключващо компресионни отвори</t>
  </si>
  <si>
    <t>Комплект анатомично контурирана плака за проксимална медиална тибия 3,5 мм, със заключващо компресионни отвори</t>
  </si>
  <si>
    <t>Комплект анатомично контурирана плака за остеотомия 4,5 мм, със заключващо компресионни отвори</t>
  </si>
  <si>
    <t>Комплект анатомично контурирана плака за дистална медиална тибия 3,5 мм, със заключващо компресионни отвори</t>
  </si>
  <si>
    <t>Комплект анатомично контурирана плака за дистална антеролатерална тибия 3,5 мм, със заключващо компресионни отвори</t>
  </si>
  <si>
    <t>Комплект анатомично контурирана тубуларна плака 3,5 мм, със заключващо компресионни отвори</t>
  </si>
  <si>
    <t>СТВЦ-канюлиран винт 2,0; 2,7; 3,5; 4,0; 4,5; 5,8; 7,5 мм</t>
  </si>
  <si>
    <t>Ортопедични импланти</t>
  </si>
  <si>
    <t>Small Plates Titanium Screws</t>
  </si>
  <si>
    <t>Elastic Nail</t>
  </si>
  <si>
    <t xml:space="preserve"> ULCS-6-15/8-30</t>
  </si>
  <si>
    <t>OTU-100SR/RR/SL/RL</t>
  </si>
  <si>
    <t>Флексибилен уретероскоп за еднократна употреба, дължина 615 мм.,работна дължина 380 мм. диаметър на дисталната част 9 Fr.</t>
  </si>
  <si>
    <t>OTU-C380SR/RR/SL/RL</t>
  </si>
  <si>
    <t>Truesplan</t>
  </si>
  <si>
    <t xml:space="preserve">Кръстосан конектор за  задна торако-лумбална стабилизация - многоъгълен </t>
  </si>
  <si>
    <t>Лумбален кейдж</t>
  </si>
  <si>
    <t>Заден лумбален  PEEK кейдж</t>
  </si>
  <si>
    <t>Уретрален стент JJ сет, отворен връх, водач и позиционер</t>
  </si>
  <si>
    <t>USI-526;622;624;626;628;724;726;728 - RPC-LP</t>
  </si>
  <si>
    <t xml:space="preserve">Лумбални кейджове </t>
  </si>
  <si>
    <t>Заден лумбален титаниев кейдж</t>
  </si>
  <si>
    <t>Дренажен катетър Universa</t>
  </si>
  <si>
    <t>ULCS-12-30</t>
  </si>
  <si>
    <t>ULCS-14-30</t>
  </si>
  <si>
    <r>
      <t xml:space="preserve">Дренажен катетър Universa </t>
    </r>
    <r>
      <rPr>
        <b/>
        <sz val="11"/>
        <rFont val="Times New Roman"/>
        <family val="1"/>
        <charset val="204"/>
      </rPr>
      <t>за смяна</t>
    </r>
  </si>
  <si>
    <t>ULC-8-30</t>
  </si>
  <si>
    <t>Roadrunner PC Хидрофилен водач</t>
  </si>
  <si>
    <t>RPC-035145-0-5</t>
  </si>
  <si>
    <t>Шиен кейдж за едно ниво L; XL; 7º</t>
  </si>
  <si>
    <t>Конектори от медицинска стомана или полипропилен ВД 1,1/1,9 mm</t>
  </si>
  <si>
    <t>Катетри вентрикуларен, перитониален ВД 1,1/1,4мм ВнД 2,2/2,7мм</t>
  </si>
  <si>
    <t>Двуслойна кожна присадка -  колагенова матрица 5/5 см.</t>
  </si>
  <si>
    <t>Невромониториране SEP, MEP, cranial nerve 12/18мм</t>
  </si>
  <si>
    <r>
      <t xml:space="preserve">Дренажен катетър Universa , </t>
    </r>
    <r>
      <rPr>
        <b/>
        <sz val="11"/>
        <rFont val="Times New Roman"/>
        <family val="1"/>
        <charset val="204"/>
      </rPr>
      <t>за смяна</t>
    </r>
    <r>
      <rPr>
        <sz val="11"/>
        <rFont val="Times New Roman"/>
        <family val="1"/>
        <charset val="204"/>
      </rPr>
      <t xml:space="preserve"> диаметър 10 Fr. Дължина 30 см.</t>
    </r>
  </si>
  <si>
    <t>ULC-10-30/12-30/14-30</t>
  </si>
  <si>
    <t>Плаки за краниална фиксация</t>
  </si>
  <si>
    <t>Плаки за краниална фиксация - 2 броя калвариум плака с 6 отвора, д. 8мм, 15мм, 24,мм, 8 бр. винтове</t>
  </si>
  <si>
    <t>Плаки за краниална фиксация - 3 броя калвариум плака с 6 отвора, д. 8мм, 15мм, 24 мм; 12 бр. винтове</t>
  </si>
  <si>
    <t>Vena Block Система за запечатване на варикозни вени 6F/ 100 cm</t>
  </si>
  <si>
    <t>Locking  Clavicle Plates Screw System, Titanium</t>
  </si>
  <si>
    <t>Distal Humerus Medial, Lateral and Y Locking Plate, with Combiholes,titanium and screws</t>
  </si>
  <si>
    <t>Olecrenon Locking Plates, with Combiholes, titanium and screws</t>
  </si>
  <si>
    <t>Proximal Anatomic Humerus Locking Plates, Proximal Univrsal Humerus Locking Plates ,with Combiholes, titanium and screws</t>
  </si>
  <si>
    <t>Straight humerus locking plates, with Combiholes, titanium and screws</t>
  </si>
  <si>
    <t>Proximal Radius Locking plates,  with Combiholes, titanium with Combiholes, titanium and screws</t>
  </si>
  <si>
    <t>Small locking Unla and Radius plates with Combiholes, titanium and screws</t>
  </si>
  <si>
    <t>One-Third locking Tubular plates with Combiholes, titanium and screws</t>
  </si>
  <si>
    <t>Dorsal  Distal Locking Radius plates,  with Combiholes, titanium and screws</t>
  </si>
  <si>
    <t>Volar Locking Distal Radius plates, with Combiholes, titanium and screws</t>
  </si>
  <si>
    <t>Proximal Femur CombiHole Locking plates, Titanium and Screws</t>
  </si>
  <si>
    <t>LC DCP Femur Broad Bone Locking CombiHole Plates with Combiholes, titanium and screws</t>
  </si>
  <si>
    <t xml:space="preserve"> Distal Medial-lateral Locking Tibia Plate, Combiholes, titanium and screws</t>
  </si>
  <si>
    <t>Proximal Tibia Locking Combihole Plates, Titanium and Screws</t>
  </si>
  <si>
    <t>Proximal Tibia Medial L type Locking Plates,Combiholes, titanium and screws</t>
  </si>
  <si>
    <t>Anatomic Distal Fibula Locking Combiholes Plates, Titanium and Screws</t>
  </si>
  <si>
    <t>LC DCP Tibia Narrow Bone Locking Plates with Combiholes, titanium and screws</t>
  </si>
  <si>
    <t>High Tibia Osteotomy Locking Plates,Combiholes, titanium and screws</t>
  </si>
  <si>
    <t>Херниални платна</t>
  </si>
  <si>
    <t>Частично резорбируемо и олекотено платно за лечение на ингвинална и вентрална херния. Размер 6х11см</t>
  </si>
  <si>
    <t>Частично резорбируемо и олекотено платно за лечение на ингвинална и вентрална херния. Размер 7.6х15см</t>
  </si>
  <si>
    <t>Частично резорбируемо и олекотено платно за лечение на ингвинална и вентрална херния. Размер 10х15см</t>
  </si>
  <si>
    <t>Частично резорбируемо и олекотено платно за лечение на ингвинална и вентрална херния. Размер 15х15см</t>
  </si>
  <si>
    <t>Частично резорбируемо и олекотено платно за лечение на ингвинална и вентрална херния. Размер 30х30см</t>
  </si>
  <si>
    <t>Стандартно нерезорбируемо платно за лечение на ингвинална, феморална, пъпна и вентрална херния. Размер 6х11 см</t>
  </si>
  <si>
    <t>Стандартно нерезорбируемо платно за лечение на ингвинална, феморална, пъпна и вентрална херния. Размер 7.6х15 см</t>
  </si>
  <si>
    <t>Стандартно нерезорбируемо платно за лечение на ингвинална, феморална, пъпна и вентрална херния. Размер 10х15 см</t>
  </si>
  <si>
    <t>Стандартно нерезорбируемо платно за лечение на ингвинална, феморална, пъпна и вентрална херния. Размер 15х15 см</t>
  </si>
  <si>
    <t>Стандартно нерезорбируемо платно за лечение на ингвинална, феморална, пъпна и вентрална херния. Размер 30х30 см</t>
  </si>
  <si>
    <t>Двуслойна кожна присадка 10/12,5 см</t>
  </si>
  <si>
    <t>колагенова матрица</t>
  </si>
  <si>
    <t>Омрежена кожна присадка - омрежена колагенова матрица  5/5 см.</t>
  </si>
  <si>
    <t>Неврохирургия</t>
  </si>
  <si>
    <t>Анатомичен шиен кейдж от поли-етер-кетон, тантал</t>
  </si>
  <si>
    <t>Предна шийна стабилизация с титаниева плака</t>
  </si>
  <si>
    <t>N16161010000020</t>
  </si>
  <si>
    <t>Предна шийна стабилизация с титаниева плака и кейдж</t>
  </si>
  <si>
    <t>N16161020000026</t>
  </si>
  <si>
    <t>Къса транспедикуларна стабилизация (4 винта) за открита хирургична техника</t>
  </si>
  <si>
    <t>N16162010000017</t>
  </si>
  <si>
    <t>Къса транспедикуларна стабилизация (6 винта) за открита хирургична техника</t>
  </si>
  <si>
    <t>N16162030000027</t>
  </si>
  <si>
    <t>Средна транспедикуларна стабилизация (8 винта) за открита хирургична техника</t>
  </si>
  <si>
    <t>Дълга транспедикуларна стабилизация (10 винта) за открита хирургична техника</t>
  </si>
  <si>
    <t>N16162050000025</t>
  </si>
  <si>
    <t>Дълга транспедикуларна стабилизация (12 винта) за открита хирургична техника</t>
  </si>
  <si>
    <t>Вертебропластика</t>
  </si>
  <si>
    <t>N16163010000016</t>
  </si>
  <si>
    <t>Кифопластика</t>
  </si>
  <si>
    <t>N16163020000012</t>
  </si>
  <si>
    <t>Съшиватели</t>
  </si>
  <si>
    <r>
      <t xml:space="preserve">Еднократен </t>
    </r>
    <r>
      <rPr>
        <b/>
        <sz val="11"/>
        <rFont val="Times New Roman"/>
        <family val="1"/>
        <charset val="204"/>
      </rPr>
      <t>триредов</t>
    </r>
    <r>
      <rPr>
        <sz val="11"/>
        <rFont val="Times New Roman"/>
        <family val="1"/>
        <charset val="204"/>
      </rPr>
      <t xml:space="preserve"> кръгъл съшивател 21</t>
    </r>
  </si>
  <si>
    <t>Реимбурсация до 1200 лв. при онкоболни</t>
  </si>
  <si>
    <t>V24001000100139</t>
  </si>
  <si>
    <r>
      <t xml:space="preserve">Еднократен </t>
    </r>
    <r>
      <rPr>
        <b/>
        <sz val="11"/>
        <rFont val="Times New Roman"/>
        <family val="1"/>
        <charset val="204"/>
      </rPr>
      <t>триредов</t>
    </r>
    <r>
      <rPr>
        <sz val="11"/>
        <rFont val="Times New Roman"/>
        <family val="1"/>
        <charset val="204"/>
      </rPr>
      <t xml:space="preserve"> кръгъл съшивател 24</t>
    </r>
  </si>
  <si>
    <t>V24001000100140</t>
  </si>
  <si>
    <r>
      <t xml:space="preserve">Еднократен </t>
    </r>
    <r>
      <rPr>
        <b/>
        <sz val="11"/>
        <rFont val="Times New Roman"/>
        <family val="1"/>
        <charset val="204"/>
      </rPr>
      <t>триредов</t>
    </r>
    <r>
      <rPr>
        <sz val="11"/>
        <rFont val="Times New Roman"/>
        <family val="1"/>
        <charset val="204"/>
      </rPr>
      <t xml:space="preserve"> кръгъл съшивател 25</t>
    </r>
  </si>
  <si>
    <t>V24001000100141</t>
  </si>
  <si>
    <r>
      <t xml:space="preserve">Еднократен </t>
    </r>
    <r>
      <rPr>
        <b/>
        <sz val="11"/>
        <rFont val="Times New Roman"/>
        <family val="1"/>
        <charset val="204"/>
      </rPr>
      <t>триредов</t>
    </r>
    <r>
      <rPr>
        <sz val="11"/>
        <rFont val="Times New Roman"/>
        <family val="1"/>
        <charset val="204"/>
      </rPr>
      <t xml:space="preserve"> кръгъл съшивател 26</t>
    </r>
  </si>
  <si>
    <t>V24001000100142</t>
  </si>
  <si>
    <r>
      <t xml:space="preserve">Еднократен </t>
    </r>
    <r>
      <rPr>
        <b/>
        <sz val="11"/>
        <rFont val="Times New Roman"/>
        <family val="1"/>
        <charset val="204"/>
      </rPr>
      <t>триредо</t>
    </r>
    <r>
      <rPr>
        <sz val="11"/>
        <rFont val="Times New Roman"/>
        <family val="1"/>
        <charset val="204"/>
      </rPr>
      <t>в кръгъл съшивател 29</t>
    </r>
  </si>
  <si>
    <t>V24001000100143</t>
  </si>
  <si>
    <r>
      <t xml:space="preserve">Еднократен </t>
    </r>
    <r>
      <rPr>
        <b/>
        <sz val="11"/>
        <rFont val="Times New Roman"/>
        <family val="1"/>
        <charset val="204"/>
      </rPr>
      <t>триредов</t>
    </r>
    <r>
      <rPr>
        <sz val="11"/>
        <rFont val="Times New Roman"/>
        <family val="1"/>
        <charset val="204"/>
      </rPr>
      <t xml:space="preserve"> кръгъл съшивател 32</t>
    </r>
  </si>
  <si>
    <t>V24001000100138</t>
  </si>
  <si>
    <r>
      <t xml:space="preserve">Еднократен </t>
    </r>
    <r>
      <rPr>
        <b/>
        <sz val="11"/>
        <rFont val="Times New Roman"/>
        <family val="1"/>
        <charset val="204"/>
      </rPr>
      <t>двуредов</t>
    </r>
    <r>
      <rPr>
        <sz val="11"/>
        <rFont val="Times New Roman"/>
        <family val="1"/>
        <charset val="204"/>
      </rPr>
      <t xml:space="preserve"> кръгъл съшивател 24</t>
    </r>
  </si>
  <si>
    <t>V24001000100134</t>
  </si>
  <si>
    <r>
      <t xml:space="preserve">Еднократен </t>
    </r>
    <r>
      <rPr>
        <b/>
        <sz val="11"/>
        <rFont val="Times New Roman"/>
        <family val="1"/>
        <charset val="204"/>
      </rPr>
      <t>двуредов</t>
    </r>
    <r>
      <rPr>
        <sz val="11"/>
        <rFont val="Times New Roman"/>
        <family val="1"/>
        <charset val="204"/>
      </rPr>
      <t xml:space="preserve"> кръгъл съшивател 25</t>
    </r>
  </si>
  <si>
    <t>V24001000100135</t>
  </si>
  <si>
    <r>
      <t xml:space="preserve">Еднократен </t>
    </r>
    <r>
      <rPr>
        <b/>
        <sz val="11"/>
        <rFont val="Times New Roman"/>
        <family val="1"/>
        <charset val="204"/>
      </rPr>
      <t>двуредов</t>
    </r>
    <r>
      <rPr>
        <sz val="11"/>
        <rFont val="Times New Roman"/>
        <family val="1"/>
        <charset val="204"/>
      </rPr>
      <t xml:space="preserve"> кръгъл съшивател 26</t>
    </r>
  </si>
  <si>
    <t>V24001000100136</t>
  </si>
  <si>
    <r>
      <t xml:space="preserve">Еднократен </t>
    </r>
    <r>
      <rPr>
        <b/>
        <sz val="11"/>
        <rFont val="Times New Roman"/>
        <family val="1"/>
        <charset val="204"/>
      </rPr>
      <t>двуредов</t>
    </r>
    <r>
      <rPr>
        <sz val="11"/>
        <rFont val="Times New Roman"/>
        <family val="1"/>
        <charset val="204"/>
      </rPr>
      <t xml:space="preserve"> кръгъл съшивател 29</t>
    </r>
  </si>
  <si>
    <t>V24001000100137</t>
  </si>
  <si>
    <r>
      <t xml:space="preserve">Еднократен </t>
    </r>
    <r>
      <rPr>
        <b/>
        <sz val="11"/>
        <rFont val="Times New Roman"/>
        <family val="1"/>
        <charset val="204"/>
      </rPr>
      <t>двуредов</t>
    </r>
    <r>
      <rPr>
        <sz val="11"/>
        <rFont val="Times New Roman"/>
        <family val="1"/>
        <charset val="204"/>
      </rPr>
      <t xml:space="preserve"> кръгъл съшивател 32</t>
    </r>
  </si>
  <si>
    <t>V24001000100144</t>
  </si>
  <si>
    <t>Линеен съшивател 30 мм с бутон за бързо освобождаване</t>
  </si>
  <si>
    <t xml:space="preserve">V24001000100145 </t>
  </si>
  <si>
    <t>Линеен съшивател 45 мм с бутон за бързо освобождаване</t>
  </si>
  <si>
    <t>V24001000100146</t>
  </si>
  <si>
    <t>Линеен съшивател 60 мм с бутон за бързо освобождаване</t>
  </si>
  <si>
    <t>V24001000100147</t>
  </si>
  <si>
    <t>Линеен съшивател 90 мм с бутон за бързо освобождаване</t>
  </si>
  <si>
    <t>V24001000100148</t>
  </si>
  <si>
    <t>Двуредов пълнител за линеен съшивател 30 мм, височина в отворено положение 3,5 мм</t>
  </si>
  <si>
    <t>V24002000000086</t>
  </si>
  <si>
    <t>Двуредов пълнител за линеен съшивател 30 мм, височина в отворено положение 4,8 мм</t>
  </si>
  <si>
    <t>V24002000000087</t>
  </si>
  <si>
    <t>Двуредов пълнител за линеен съшивател 45 мм, височина в отворено положение 3,5 мм</t>
  </si>
  <si>
    <t>V24002000000088</t>
  </si>
  <si>
    <t>Двуредов пълнител за линеен съшивател 45 мм, височина в отворено положение 4,8 мм</t>
  </si>
  <si>
    <t>V24002000000089</t>
  </si>
  <si>
    <t>Двуредов пълнител за линеен съшивател 60 мм, височина в отворено положение 3,5 мм</t>
  </si>
  <si>
    <t>V24002000000090</t>
  </si>
  <si>
    <t>Двуредов пълнител за линеен съшивател 60 мм, височина в отворено положение 4,8 мм</t>
  </si>
  <si>
    <t>V24002000000091</t>
  </si>
  <si>
    <t>Двуредов пълнител за линеен съшивател 90 мм, височина в отворено положение 3,5 мм</t>
  </si>
  <si>
    <t>V24002000000092</t>
  </si>
  <si>
    <t>Двуредов пълнител за линеен съшивател 90 мм, височина в отворено положение 4,8 мм</t>
  </si>
  <si>
    <t>V24002000000093</t>
  </si>
  <si>
    <t>Линеен режещ съшивател 60 мм</t>
  </si>
  <si>
    <t>V24001000100150</t>
  </si>
  <si>
    <t>Линеен режещ съшивател 80 мм</t>
  </si>
  <si>
    <t>V24001000100151</t>
  </si>
  <si>
    <t>Линеен режещ съшивател 100 мм</t>
  </si>
  <si>
    <t xml:space="preserve">V24001000100149 </t>
  </si>
  <si>
    <t>Пълнител за линеен режещ съшивател 60 мм, височина в отворено положение 3,8 мм</t>
  </si>
  <si>
    <t xml:space="preserve">V24002000000096 </t>
  </si>
  <si>
    <t>Пълнител за линеен режещ съшивател 60 мм, височина в отворено положение 4,8 мм</t>
  </si>
  <si>
    <t>V24002000000097</t>
  </si>
  <si>
    <t>Пълнител за линеен режещ съшивател 80 мм, височина в отворено положение 3,8 мм</t>
  </si>
  <si>
    <t xml:space="preserve">V24002000000098 </t>
  </si>
  <si>
    <t>Пълнител за линеен режещ съшивател 80 мм, височина в отворено положение 4,8 мм</t>
  </si>
  <si>
    <t>V24002000000099</t>
  </si>
  <si>
    <t>Пълнител за линеен режещ съшивател 100 мм, височина в отворено положение 3,8 мм</t>
  </si>
  <si>
    <t>V24002000000094</t>
  </si>
  <si>
    <t>Пълнител за линеен режещ съшивател 100 мм, височина в отворено положение 4,8 мм</t>
  </si>
  <si>
    <t>V24002000000095</t>
  </si>
  <si>
    <t>Ендоскопски линеен режещ съшивател с артикулиращо копче. Дължина на валя 65 мм</t>
  </si>
  <si>
    <t>V24003000000038</t>
  </si>
  <si>
    <t>Ендоскопски линеен режещ съшивател с артикулиращо копче. Дължина на валя 160 мм</t>
  </si>
  <si>
    <t>V24003000000039</t>
  </si>
  <si>
    <t>Ендоскопски линеен режещ съшивател с артикулиращо копче. Дължина на валя 255 мм</t>
  </si>
  <si>
    <t xml:space="preserve">V24003000000040 </t>
  </si>
  <si>
    <t>Пълнители за едноскопски линеен режещ съшивател 60 мм, височина - отворена 2,6 мм, 2,6 мм, 3,0 мм</t>
  </si>
  <si>
    <t>V24004000000079</t>
  </si>
  <si>
    <t>Пълнители за едноскопски линеен режещ съшивател 60 мм, височина - отворена 4,5 мм, 4,5 мм, 4,8 мм</t>
  </si>
  <si>
    <t>V24004000000080</t>
  </si>
  <si>
    <t>Пълнители за едноскопски линеен режещ съшивател 45 мм, височина - отворена 3,5 мм, 3,5 мм, 4,0 мм</t>
  </si>
  <si>
    <t>V24004000000081</t>
  </si>
  <si>
    <t>Пълнители за едноскопски линеен режещ съшивател 60 мм, височина - отворена 3,5 мм, 3,5 мм, 4,0 мм</t>
  </si>
  <si>
    <t>V24004000000082</t>
  </si>
  <si>
    <t>Пълнители за едноскопски линеен режещ съшивател 45 мм, височина - отворена 2,6 мм, 2,6 мм, 3,0 мм</t>
  </si>
  <si>
    <t>V24004000000083</t>
  </si>
  <si>
    <r>
      <t xml:space="preserve">Безциментна протеза със стебло с оребрен дизайн с удължен офсет на шийката и прес-фит капсула, </t>
    </r>
    <r>
      <rPr>
        <b/>
        <sz val="11"/>
        <rFont val="Times New Roman"/>
        <family val="1"/>
        <charset val="204"/>
      </rPr>
      <t>метална глава</t>
    </r>
    <r>
      <rPr>
        <sz val="11"/>
        <rFont val="Times New Roman"/>
        <family val="1"/>
        <charset val="204"/>
      </rPr>
      <t xml:space="preserve"> 32 мм</t>
    </r>
  </si>
  <si>
    <t>M05053010000114</t>
  </si>
  <si>
    <r>
      <t xml:space="preserve">Безциментна протеза със стебло с оребрен дизайн с удължен офсет на шийката и прес-фит капсула, </t>
    </r>
    <r>
      <rPr>
        <b/>
        <sz val="11"/>
        <rFont val="Times New Roman"/>
        <family val="1"/>
        <charset val="204"/>
      </rPr>
      <t>керамична глава</t>
    </r>
    <r>
      <rPr>
        <sz val="11"/>
        <rFont val="Times New Roman"/>
        <family val="1"/>
        <charset val="204"/>
      </rPr>
      <t xml:space="preserve"> 32/36 мм</t>
    </r>
  </si>
  <si>
    <r>
      <t xml:space="preserve">Безциментна протеза с оребрено стебло с удължен офсет на шийката вкл. безциментна с увеличена подвижност на ацетабуларна капсула, </t>
    </r>
    <r>
      <rPr>
        <b/>
        <sz val="11"/>
        <rFont val="Times New Roman"/>
        <family val="1"/>
        <charset val="204"/>
      </rPr>
      <t>метална глава</t>
    </r>
    <r>
      <rPr>
        <sz val="11"/>
        <rFont val="Times New Roman"/>
        <family val="1"/>
        <charset val="204"/>
      </rPr>
      <t xml:space="preserve"> 28 мм</t>
    </r>
  </si>
  <si>
    <t>M05053010000103</t>
  </si>
  <si>
    <r>
      <t xml:space="preserve">Безциментна протеза с оребрено стебло с удължен офсет на шийката вкл. безциментна с увеличена подвижност на ацетабуларна капсула, </t>
    </r>
    <r>
      <rPr>
        <b/>
        <sz val="11"/>
        <rFont val="Times New Roman"/>
        <family val="1"/>
        <charset val="204"/>
      </rPr>
      <t>керамична глава</t>
    </r>
    <r>
      <rPr>
        <sz val="11"/>
        <rFont val="Times New Roman"/>
        <family val="1"/>
        <charset val="204"/>
      </rPr>
      <t xml:space="preserve"> 28 мм</t>
    </r>
  </si>
  <si>
    <r>
      <t xml:space="preserve">Система за ревизионно ендопротезиране на тазобедрена става с механично ревизионно стебло, </t>
    </r>
    <r>
      <rPr>
        <b/>
        <sz val="11"/>
        <rFont val="Times New Roman"/>
        <family val="1"/>
        <charset val="204"/>
      </rPr>
      <t>метална глава</t>
    </r>
    <r>
      <rPr>
        <sz val="11"/>
        <rFont val="Times New Roman"/>
        <family val="1"/>
        <charset val="204"/>
      </rPr>
      <t xml:space="preserve"> 32 мм.</t>
    </r>
  </si>
  <si>
    <t>M05055020000105</t>
  </si>
  <si>
    <r>
      <t xml:space="preserve">Система за ревизионно ендопротезиране на тазобедрена става с механично ревизионно стебло, </t>
    </r>
    <r>
      <rPr>
        <b/>
        <sz val="11"/>
        <rFont val="Times New Roman"/>
        <family val="1"/>
        <charset val="204"/>
      </rPr>
      <t>керамична глава</t>
    </r>
    <r>
      <rPr>
        <sz val="11"/>
        <rFont val="Times New Roman"/>
        <family val="1"/>
        <charset val="204"/>
      </rPr>
      <t xml:space="preserve"> 32/36 мм.</t>
    </r>
  </si>
  <si>
    <t>Система за ревизионно ендопротезиране на тазобедрена става с механично ревизионно стебло, вкл. безциментна двойно подвижна ацетабуларна капсула.</t>
  </si>
  <si>
    <t>M05055020000026</t>
  </si>
  <si>
    <t xml:space="preserve">Система за колянно ендопротезиране с циментна фиксация, с редуцирано износване на полиетилена </t>
  </si>
  <si>
    <t>M06061030000044</t>
  </si>
  <si>
    <t xml:space="preserve">Система за колянно ендопротезиране с безциментна фиксация, с редуцирано износване на полиетилена </t>
  </si>
  <si>
    <t>M06062020000019</t>
  </si>
  <si>
    <t>Тазобедрен антибиотичен спейсър</t>
  </si>
  <si>
    <t xml:space="preserve">M05055010000073 </t>
  </si>
  <si>
    <t>Колянен антибиотичен спейсър</t>
  </si>
  <si>
    <t>M06064010000028</t>
  </si>
  <si>
    <t>Раменни ендопротези</t>
  </si>
  <si>
    <t>Ситема за хемиартропластика на раменна става с циментно/безциментно стебло</t>
  </si>
  <si>
    <t>M20100010000013</t>
  </si>
  <si>
    <t>Раменна ендопротеза за първично ендопротезиране с циментно/ безциментно стебло</t>
  </si>
  <si>
    <t>M20200010000014</t>
  </si>
  <si>
    <t>Тотална раменна протеза Reverse с циментно/безциментно стебло</t>
  </si>
  <si>
    <t>M20300010000010</t>
  </si>
  <si>
    <t xml:space="preserve">Раменни протези </t>
  </si>
  <si>
    <t xml:space="preserve">Pаменна протеза UNIC ANATOMIC/TRAUMA       </t>
  </si>
  <si>
    <t>M20100010000006</t>
  </si>
  <si>
    <t xml:space="preserve">Pаменна протеза UNIC ANATOMIC/TRAUMA + REVERSE      </t>
  </si>
  <si>
    <t>M20300010000003</t>
  </si>
  <si>
    <t>Коленни протези</t>
  </si>
  <si>
    <t xml:space="preserve">Kолянна ендопротеза ROLFLEX TONIC PS FIX Ц-НА           </t>
  </si>
  <si>
    <t>M06061030000036</t>
  </si>
  <si>
    <t xml:space="preserve">Колянна ендопротеза  ROLFLEX TONIC PS FIX Ц-НА СЪС СТЕБЛО                                                </t>
  </si>
  <si>
    <t>M06064010000020</t>
  </si>
  <si>
    <t>Tазобедрена ендопротеза C Cup; DM Insert; Metal Head; Stem STEMSYS Циментно</t>
  </si>
  <si>
    <t>M05051040000044</t>
  </si>
  <si>
    <t>Tазобедрена ендопротеза  C Cup; DM Insert; Metal Head; Stem STEMSYS Безциментно</t>
  </si>
  <si>
    <t>M05052010000094</t>
  </si>
  <si>
    <t xml:space="preserve">Tазобедрена ендопротеза CAPTIV DM; DM Insert; Metal Head; Stem STEMSYS Циментно  </t>
  </si>
  <si>
    <t>M05052020000091</t>
  </si>
  <si>
    <t xml:space="preserve">Tазобедрена ендопротеза CAPTIV DM; DM Insert; Metal Head; Stem STEMSYS Безциментно   </t>
  </si>
  <si>
    <t>M05053010000092</t>
  </si>
  <si>
    <t xml:space="preserve">Tазобедрена ендопротеза  FREELINER Cup; PEXEL-E insert; Metal Head; Stem STEMSYS Циментно     </t>
  </si>
  <si>
    <t>M05052030000273</t>
  </si>
  <si>
    <t xml:space="preserve">Tазобедрена ендопротеза FREELINER Cup; PEXEL-E insert; Metal Head; Stem STEMSYS Безциментно      </t>
  </si>
  <si>
    <t>M05053030000269</t>
  </si>
  <si>
    <t xml:space="preserve">Tазобедрена ендопротеза FREELINER Cup; PEXEL-E insert; Ceramic Head; Stem STEMSYS Безциментно    </t>
  </si>
  <si>
    <t>M05053030000267</t>
  </si>
  <si>
    <t>Ревизионни протези</t>
  </si>
  <si>
    <t xml:space="preserve">Tазобедрена ендопротеза C Cup; DM Insert; Metal Head; Stem REACTIV REV Циментно   </t>
  </si>
  <si>
    <t>M05051030000171</t>
  </si>
  <si>
    <t>Tазобедрена ендопротеза C Cup; DM Insert; Metal Head; Stem STEMSYS Rev Безциментно</t>
  </si>
  <si>
    <t>M05055030000201</t>
  </si>
  <si>
    <t>Tазобедрена ендопротеза C Cup; DM Insert; Metal Head; Stem PRIUS Metaphysis</t>
  </si>
  <si>
    <t>M05055030000200</t>
  </si>
  <si>
    <t>Tазобедрена ендопротеза CAPTIV DM; DM Insert; Metal Head; Stem STEMSYS Rev Безциментно</t>
  </si>
  <si>
    <t>M05055030000209</t>
  </si>
  <si>
    <t xml:space="preserve">Tазобедрена ендопротеза CAPTIV DM; DM Insert; Metal Head; Stem PRIUS Metaphysis   </t>
  </si>
  <si>
    <t>M05055030000208</t>
  </si>
  <si>
    <t>Tазобедрена ендопротеза FREELINER Cup; PEXEL-E insert; Metal Head; Stem STEMSYS Rev Безциментно</t>
  </si>
  <si>
    <t>M05055030000223</t>
  </si>
  <si>
    <t>Tазобедрена ендопротеза FREELINER Cup; PEXEL-E insert; Metal Head; Stem PRIUS Metaphysis</t>
  </si>
  <si>
    <t>M05055030000222</t>
  </si>
  <si>
    <t>Инвазивна кардиология</t>
  </si>
  <si>
    <t>Микрокатетър за измерване на ФФР</t>
  </si>
  <si>
    <t>B04410010000001</t>
  </si>
  <si>
    <t>Системи за тотално и ревизионно тазобедрено ендопротезиране</t>
  </si>
  <si>
    <t>Еднополюсна тазобедрена ендопротеза, стебло с безциментна фиксация</t>
  </si>
  <si>
    <t>Еднополюсна тазобедрена ендопротеза, стебло кокса вара с безциментна фиксация</t>
  </si>
  <si>
    <t>Еднополюсна тазобедрена ендопротеза, стебло с циментна фиксация, 135º  ъгъл на шийката, конус на шийката 12/14</t>
  </si>
  <si>
    <t>Еднополюсна тазобедрена ендопротеза, стебло с циментна фиксация, 128º  ъгъл на шийката, конус на шийката 12/14</t>
  </si>
  <si>
    <t>Двуполюсна тазобедрена ендопротеза с циментна фискация, 135º  ъгъл на шийката, конус на шийката 12/14</t>
  </si>
  <si>
    <t>Двуполюсна тазобедрена ендопротеза с циментна фискация, 128º  ъгъл на шийката, конус на шийката 12/14</t>
  </si>
  <si>
    <t>Двуполюсна тазобедрена ендопротеза с безциментна фискация с метална глава, 135º  ъгъл на шийката, конус на шийката 12/14</t>
  </si>
  <si>
    <t>Двуполюсна тазобедрена ендопротеза с безциментна фискация с метална глава, стебло кокса вара, 128º  ъгъл на шийката, конус на шийката 12/14</t>
  </si>
  <si>
    <t>Двуполюсна тазобедрена ендопротеза с безциментна фискация с керамична глава, 135º  ъгъл на шийката, конус на шийката 12/14</t>
  </si>
  <si>
    <t>Двуполюсна тазобедрена ендопротеза с безциментна фискация с керамична глава, стебло кокса вара, 128º  ъгъл на шийката, конус на шийката 12/14</t>
  </si>
  <si>
    <t>Колянно ендопротезиране -  стандартно</t>
  </si>
  <si>
    <t>Колянно ендопротезиране -  с керамично покритие</t>
  </si>
  <si>
    <t>Marrow-Steam Bone marrow mesenchymal stem cells aspiration kit - без центрофугиране 10g/10 см</t>
  </si>
  <si>
    <t>Излъчващ стент</t>
  </si>
  <si>
    <r>
      <t xml:space="preserve">Xience Pro </t>
    </r>
    <r>
      <rPr>
        <b/>
        <sz val="11"/>
        <rFont val="Times New Roman"/>
        <family val="1"/>
        <charset val="204"/>
      </rPr>
      <t xml:space="preserve">S </t>
    </r>
    <r>
      <rPr>
        <sz val="11"/>
        <rFont val="Times New Roman"/>
        <family val="1"/>
        <charset val="204"/>
      </rPr>
      <t>Everolimus Eluting Coronary Stent Sysytems - Премоториран медикамент -  излъчващ стент</t>
    </r>
  </si>
  <si>
    <r>
      <t xml:space="preserve">При пациенти неусигурени в Европейския съюз /пациенти които заплащат изделието Реимбурсирането е по друг договор - </t>
    </r>
    <r>
      <rPr>
        <b/>
        <sz val="9"/>
        <rFont val="Times New Roman"/>
        <family val="1"/>
        <charset val="204"/>
      </rPr>
      <t>448 лв</t>
    </r>
    <r>
      <rPr>
        <sz val="9"/>
        <rFont val="Times New Roman"/>
        <family val="1"/>
        <charset val="204"/>
      </rPr>
      <t>.B04041020000075</t>
    </r>
  </si>
  <si>
    <t>Xience Pro Everolimus Eluting Coronary Stent Sysytems - Премоториран медикамент -  излъчващ стент</t>
  </si>
  <si>
    <r>
      <t>При пациенти неусигурени в Европейския съюз /пациенти които заплащат изделието Реимбурсирането е по друг договор -</t>
    </r>
    <r>
      <rPr>
        <b/>
        <sz val="9"/>
        <rFont val="Times New Roman"/>
        <family val="1"/>
        <charset val="204"/>
      </rPr>
      <t>670 лв</t>
    </r>
    <r>
      <rPr>
        <sz val="9"/>
        <rFont val="Times New Roman"/>
        <family val="1"/>
        <charset val="204"/>
      </rPr>
      <t>.B04041030000014</t>
    </r>
  </si>
  <si>
    <t>X.ACT Carotid Stent System - нитинолов саморазгъващ се стент за каротис затворен тип клетки/ Free Style technology/</t>
  </si>
  <si>
    <t>B04042050000002</t>
  </si>
  <si>
    <t>Еднократни инструменти и био лепила</t>
  </si>
  <si>
    <t>Биполярен граспер Johann Grasper ендократен 5 mm</t>
  </si>
  <si>
    <t>Биполярен дисектор Meryland  Disector ендократен 5 mm</t>
  </si>
  <si>
    <t>BEPEC игла 120 мм</t>
  </si>
  <si>
    <t>Кука - Monopolar L Hook еднократна</t>
  </si>
  <si>
    <t>Ne'X Glue Surgical Adhesive 5 ml</t>
  </si>
  <si>
    <t>Ne'X Glue Surgical Adhesive 10 ml</t>
  </si>
  <si>
    <t>Изделия за артроскопия</t>
  </si>
  <si>
    <t>Фиксирана регулируема примкас плака за пластика на ПКВ 12/14/10 до 12/14/35 мм през 5 мм</t>
  </si>
  <si>
    <t>Отворено копче с примка за пластика на ПКВ 90мм</t>
  </si>
  <si>
    <r>
      <t>Интерферентен винт PLDLA+</t>
    </r>
    <r>
      <rPr>
        <sz val="11"/>
        <rFont val="Calibri"/>
        <family val="2"/>
        <charset val="204"/>
      </rPr>
      <t>β</t>
    </r>
    <r>
      <rPr>
        <sz val="11"/>
        <rFont val="Times New Roman"/>
        <family val="1"/>
        <charset val="204"/>
      </rPr>
      <t xml:space="preserve">-TCP за пластика на ПКВ. </t>
    </r>
  </si>
  <si>
    <t>Съшивател за минискус, ляв, десен, горен, долен</t>
  </si>
  <si>
    <t>Конец/ тейп за артроскопия с/без игла. Размери:1.5/2.0/2.5</t>
  </si>
  <si>
    <t>Игли за възтановяване на минискус. Размер: 350мм</t>
  </si>
  <si>
    <t>Анкер с конци за рамо STATIV - двойно заредени или тройно заредени канци или тейпове. Размери:1.5/1.8/2.5/2.9</t>
  </si>
  <si>
    <t>PEEK анкер с конци за рамо SPYKE/CEPTRE. Размери: 2.5/2.8/4.8/5.5 мм</t>
  </si>
  <si>
    <t>PLDLA+β-TCP анкер с конци за рамо SPYKE/CEPTRE Размери: 2.5/2.8/4.8/5.5 мм</t>
  </si>
  <si>
    <t>Титаниев анкер с конци за рамо SPYKE/CEPTRE Размери: 2.5/2.8/4.8/5.5/ 6.5 мм</t>
  </si>
  <si>
    <t>PEEK анкер без конци с титаниев връх за заключване VIPLOK Размери: 2.4/2.8/4.8/5.5 мм</t>
  </si>
  <si>
    <t>B-tcp анкер без конци с титаниев  връх за заключване VIPLOK Размери: 5.5 мм</t>
  </si>
  <si>
    <t>Двуслойна колагенова мембрана за възтановяване на хрущялен дефект. Размери: 20*30</t>
  </si>
  <si>
    <t>Двуслойна колагенова мембрана за възтановяване на хрущялен дефект. Размери: 30*40</t>
  </si>
  <si>
    <t>Двуслойна колагенова мембрана за възтановяване на хрущялен дефект. Размери: 40*50</t>
  </si>
  <si>
    <t>Фибринов хемостатичен силант 2 мл</t>
  </si>
  <si>
    <t>Ортопедия изделия консуматив</t>
  </si>
  <si>
    <t>Lava surge разтвор за лаваж 250 ml</t>
  </si>
  <si>
    <t>Lava surge разтвор за лаваж 1000 ml</t>
  </si>
  <si>
    <t xml:space="preserve">PulsaClean  лаважна система с накрайници за колянна и тазобедрена става </t>
  </si>
  <si>
    <t xml:space="preserve">PulsaClean  лаважна система с накрайници за колянна и тазобедрена става. Lava surge разтвор за лаваж 1000 ml </t>
  </si>
  <si>
    <t>Режещо острие 90/13/1.27 mm</t>
  </si>
  <si>
    <t>Режещо острие 90/19/1.27 mm</t>
  </si>
  <si>
    <t>Режещо острие 90/23/1.27 mm</t>
  </si>
  <si>
    <t>Тракери за навигационна система</t>
  </si>
  <si>
    <t>Неврохирургия консумативи</t>
  </si>
  <si>
    <t>Биологична колагенова мембрана за заместване или подсилване на дура матер по време на краниални и спинални хирургически процедури 20х30 мм</t>
  </si>
  <si>
    <t>Биологична колагенова мембрана за заместване или подсилване на дура матер по време на краниални и спинални хирургически процедури 50х50 мм</t>
  </si>
  <si>
    <t>Биологична колагенова мембрана за заместване или подсилване на дура матер по време на краниални и спинални хирургически процедури 40х100 мм</t>
  </si>
  <si>
    <t>Биологична колагенова мембрана за заместване или подсилване на дура матер по време на краниални и спинални хирургически процедури 60х80x75x75 мм</t>
  </si>
  <si>
    <t>Мрежа за краниално възтановяване, изработена от медицински титан (ASTM F-67) Размери: 75х45х0,15 мм</t>
  </si>
  <si>
    <t>Комплекти : Биологична колагенова мембрана и мрeжа за краниално възтановяване. Размери: 20х30 мм/ 75х45х0,15 мм</t>
  </si>
  <si>
    <t>Комплекти : Биологична колагенова мембрана и мрeжа за краниално възтановяване. Размери: 50х50 мм/ 75х45х0,15 мм</t>
  </si>
  <si>
    <t>Комплекти : Биологична колагенова мембрана и мрeжа за краниално възтановяване. Размери: 40х100 мм/ 75х45х0,15 мм</t>
  </si>
  <si>
    <t>Комплекти : Биологична колагенова мембрана и мрeжа за краниално възтановяване. Размери: 60х80 мм, 75х75 мм/ 75х45х0,15 мм</t>
  </si>
  <si>
    <r>
      <t xml:space="preserve">последно изменение със Заповед </t>
    </r>
    <r>
      <rPr>
        <i/>
        <sz val="10"/>
        <rFont val="Calibri"/>
        <family val="2"/>
        <charset val="204"/>
      </rPr>
      <t>№</t>
    </r>
    <r>
      <rPr>
        <i/>
        <sz val="10"/>
        <rFont val="Times New Roman"/>
        <family val="1"/>
        <charset val="204"/>
      </rPr>
      <t xml:space="preserve"> РД-05-726/12.12.2024г.на Изп.директор на УМБАЛ-Бургас АД</t>
    </r>
  </si>
  <si>
    <t>Цена в евро при курс</t>
  </si>
  <si>
    <t>Ед. Цена в евро при курс</t>
  </si>
  <si>
    <t>Цена заплатена от пациента в евро</t>
  </si>
  <si>
    <t>№</t>
  </si>
  <si>
    <t>ПЪРВИЧЕН ПРЕГЛЕД ПРИ СПЕЦИАЛИСТ</t>
  </si>
  <si>
    <t>ПЪРВИЧЕН ПРЕГЛЕД ПРИ ХАБИЛИТИРАНО ЛИЦЕ</t>
  </si>
  <si>
    <t>ВТОРИЧЕН ПРЕГЛЕД ПРИ СПЕЦИАЛИСТ</t>
  </si>
  <si>
    <t>ВТОРИЧЕН ПРЕГЛЕД ПРИ ХАБИЛИТИРАНО ЛИЦЕ</t>
  </si>
  <si>
    <t>МЦ "СВ.НИКОЛАЙ ЧУДОТВОРЕЦ" ЕООД</t>
  </si>
  <si>
    <t>КОНСУЛТАЦИЯ С ХЕМАТОЛОГ ПО ДОКУМЕНТИ</t>
  </si>
  <si>
    <t>ПОСЕЩЕНИЕ В ДОМА</t>
  </si>
  <si>
    <t>ХИРУРГИЧЕСКА ОБРАБОТКА НА РАНА С ШЕВ</t>
  </si>
  <si>
    <t xml:space="preserve">ИНЦИЗИЯ     </t>
  </si>
  <si>
    <t>СМЯНА НА ДРЕНАЖ</t>
  </si>
  <si>
    <t>ИЗВАЖДАНЕ НА КЪРЛЕЖ</t>
  </si>
  <si>
    <t>ПЪРВИЧНА ОБРАБОТКА НА РАНА БЕЗ ШЕВ</t>
  </si>
  <si>
    <t>ПРЕВРЪЗКА НА РАНА</t>
  </si>
  <si>
    <t xml:space="preserve">СВАЛЯНЕ НА КОНЦИ </t>
  </si>
  <si>
    <t>ПОСТАВЯНЕ НА УРЕТРАЛЕН КАТЕТЪР</t>
  </si>
  <si>
    <t>ПРОМИВКА НА КАТЕТЪР</t>
  </si>
  <si>
    <t>ОТСТРАНЯВАНЕ НА КАТЕТЪР</t>
  </si>
  <si>
    <t>СМЯНА НА КАТЕТЪР</t>
  </si>
  <si>
    <t>НЕОПЕРАТИВНО ОТСТРАНЯВАНЕ НА ПАРАФИМОЗА</t>
  </si>
  <si>
    <t>ОТЛЕПВАНЕ НА ПРЕПУЦИУМА ПРИ ФИМОЗА</t>
  </si>
  <si>
    <t>ПРОМИВКА НА УХО</t>
  </si>
  <si>
    <t>ОТСТРАНЯВАНЕ НА ЧУЖДО ТЯЛО ОТ УХО, НОС, ГЪРЛО</t>
  </si>
  <si>
    <t>АУДИОГРАМА</t>
  </si>
  <si>
    <t>ТИМПАНОМЕТРИЯ</t>
  </si>
  <si>
    <t>ОТСТРАНЯВАНЕ НА ЧУЖДО ТЯЛО ОТ ОКО</t>
  </si>
  <si>
    <t xml:space="preserve">КОМПЮТЪРНО ИЗМЕРВАНЕ НА ВЪТРЕОЧНО НАЛЯГАНЕ  С </t>
  </si>
  <si>
    <t>ДЕБЕЛИНА НА РОГОВИЦАТА</t>
  </si>
  <si>
    <t>ОПТИЧНА КОРЕКЦИЯ ЗА МЕДИЦИНСКО СВИДЕТЕЛСТВО</t>
  </si>
  <si>
    <t>ПЕРИМЕТЪР 1 ОКО</t>
  </si>
  <si>
    <t>ПЕРИМЕТЪР 2 ОЧИ</t>
  </si>
  <si>
    <t xml:space="preserve">ДОПЛЕР НА КРЪВОНОСНИ СЪДОВЕ </t>
  </si>
  <si>
    <t>РЕПОЗИЦИЯ НА МАЛКА СТАВА</t>
  </si>
  <si>
    <t>РЕПОЗИЦИЯ НА ГОЛЯМА СТАВА</t>
  </si>
  <si>
    <t>РЕПОЗИЦИЯ НА ФРАКТУРА</t>
  </si>
  <si>
    <t>ГИПСОВА ШИНА ДО ЛАКЪТ</t>
  </si>
  <si>
    <t>ЦИРКУЛЯРЕН ГИПС ДО ЛАКЪТ</t>
  </si>
  <si>
    <t>ГИПСОВА ШИНА - РЪКАВ</t>
  </si>
  <si>
    <t>ЦИРКУЛЯРЕН ГИПСОВ РЪКАВ</t>
  </si>
  <si>
    <t>ГИПСОВА ШИНА ЗА ДОЛЕН КРАЙНИК</t>
  </si>
  <si>
    <t>ГИПСОВ БОТУШ</t>
  </si>
  <si>
    <t>ТУТОР И КРАЧОЛ</t>
  </si>
  <si>
    <t>НЕРВНО - МУСКУЛНА БЛОКАДА</t>
  </si>
  <si>
    <t>ГИПСОВ БИНТ /1 брой/</t>
  </si>
  <si>
    <t>СВАЛЯНЕ НЕ ГИПС</t>
  </si>
  <si>
    <t>ИЗМЕРВАНЕ НА КРЪВНА ЗАХАР С ГЛЮКОМЕР</t>
  </si>
  <si>
    <t>ИЗМЕРВАНЕ НА КРЪВНО НАЛЯГАНЕ</t>
  </si>
  <si>
    <t>ЕКГ С 12 ОТВЕЖДАНИЯ</t>
  </si>
  <si>
    <t>ЕКГ С 12 ОТВЕЖДАНИЯ С РАЗЧИТАНЕ</t>
  </si>
  <si>
    <t>ЕХОКАРДИОГРАФИЯ</t>
  </si>
  <si>
    <t>ЕЛЕКТРОМИОГРАФИЯ</t>
  </si>
  <si>
    <t>ЕЛЕКТРОМИОГРАФИЯ - ИГЛЕНА</t>
  </si>
  <si>
    <t>ПОДКОЖНА ИНЖЕКЦИЯ</t>
  </si>
  <si>
    <t>МУСКУЛНА ИНЖЕКЦИЯ</t>
  </si>
  <si>
    <t>ВЕНОЗНА ИНЖЕКЦИЯ</t>
  </si>
  <si>
    <t>ВЕНОЗНА ИНФУЗИЯ</t>
  </si>
  <si>
    <t>ПОСТАВЯНЕ НА АБОКАТ</t>
  </si>
  <si>
    <t>СКАРИФИКАЦИОННА ПРОБА</t>
  </si>
  <si>
    <t>ПЕРИСТАВНА И ПАРАВЕРТЕБРАЛНА ИНЖЕКЦИЯ</t>
  </si>
  <si>
    <t>ЕХОГРАФИЯ НА ЩИТОВИДНА ЖЛЕЗА - ДОПЛАЩАНЕ КЪМ РЗОК</t>
  </si>
  <si>
    <t>ПЛАТЕН ПРЕГЛЕД С ЕХОКАРДИОГРАФИЯ ПРИ КАРДИОЛОГ</t>
  </si>
  <si>
    <t>ПЛАТЕН ПРЕГЛЕД С ЕХОГРАФ ПРИ ГИНЕКОЛОГ</t>
  </si>
  <si>
    <t>ЕХОГРАФИЯ ПРИ АГ - ЖЕНСКА КОНСУЛТАЦИЯ</t>
  </si>
  <si>
    <t>ПОСТАВЯНЕ НА СПИРАЛА</t>
  </si>
  <si>
    <t>ОТСТРАНЯВАНЕ НА СПИРАЛА</t>
  </si>
  <si>
    <t>ТРАНСФОНТАНЕАЛНА ЕХОГРАФИЯ</t>
  </si>
  <si>
    <t>КИНЕЗИТЕРАПИЯ</t>
  </si>
  <si>
    <t>АКТИВНИ УПРАЖНЕНИЯ</t>
  </si>
  <si>
    <t>ПАСИВНИ УПРАЖНЕНИЯ</t>
  </si>
  <si>
    <t>ФИЗИОТЕРАПИЯ</t>
  </si>
  <si>
    <t xml:space="preserve">                                       ВЕРТИКАЛИЗИРАНЕ</t>
  </si>
  <si>
    <t xml:space="preserve">                                       ЛФК С УРЕДИ</t>
  </si>
  <si>
    <t xml:space="preserve">                                       ПИР и ПНМУ</t>
  </si>
  <si>
    <t xml:space="preserve">                                       ЛАЗЕРТЕРАПИЯ</t>
  </si>
  <si>
    <t xml:space="preserve">                                       ЕЛЕКТРОТЕРАПИЯ - 1 ПОЛЕ</t>
  </si>
  <si>
    <t xml:space="preserve">                                       ЕЛЕКТРОТЕРАПИЯ - 2 ПОЛЕТА</t>
  </si>
  <si>
    <t xml:space="preserve">                                       УЛТРАЗВУК, НИСКО И СРЕДНОЧЕСТОТНИ</t>
  </si>
  <si>
    <t xml:space="preserve">                                       МАГНИТ</t>
  </si>
  <si>
    <t xml:space="preserve">                                       КРИО, ТОПЛОТЕРАПИЯ</t>
  </si>
  <si>
    <t>МАСАЖИ</t>
  </si>
  <si>
    <t xml:space="preserve">                                       МАСАЖНА ЯКА</t>
  </si>
  <si>
    <t xml:space="preserve">                                       ГОРЕН КРАЙНИК</t>
  </si>
  <si>
    <t xml:space="preserve">                                       ДОЛЕН КРАЙНИК</t>
  </si>
  <si>
    <t xml:space="preserve">                                       ДВА ДОЛНИ КРАЙНИКА</t>
  </si>
  <si>
    <t xml:space="preserve">                                       ГРЪБ</t>
  </si>
  <si>
    <t xml:space="preserve">                                       ОБЩ / ЦЯЛОСТЕН / МАСАЖ</t>
  </si>
  <si>
    <t>РЕНТГЕНОГРАФИЯ</t>
  </si>
  <si>
    <t xml:space="preserve">       ДЛАН, КИТКА, ЛАКЕТНА СТАВА - 1 ПРОЕКЦИЯ</t>
  </si>
  <si>
    <t xml:space="preserve">                                                                - 2 ПРОЕКЦИИ</t>
  </si>
  <si>
    <t xml:space="preserve">       БЯЛ ДРОБ</t>
  </si>
  <si>
    <t xml:space="preserve">       ОБЗОРНА  Ro  НА КОРЕМ  ИЛИ  ПОС</t>
  </si>
  <si>
    <t xml:space="preserve">       РАМЕННА СТАВА</t>
  </si>
  <si>
    <t xml:space="preserve">       ТАЗ </t>
  </si>
  <si>
    <t xml:space="preserve">       ТАЗОБЕДРЕНА СТАВА</t>
  </si>
  <si>
    <t xml:space="preserve">        ГР.ПРЕШЛЕНИ - 1 ПРОЕКЦИЯ</t>
  </si>
  <si>
    <t xml:space="preserve">                                   - 2 ПРОЕКЦИИ</t>
  </si>
  <si>
    <t xml:space="preserve">        СИНУСИ</t>
  </si>
  <si>
    <t xml:space="preserve">        ЧЕРЕП - 1 ПРОЕКЦИЯ</t>
  </si>
  <si>
    <t xml:space="preserve">                     - 2 ПРОЕКЦИИ</t>
  </si>
  <si>
    <t xml:space="preserve">       МАМОГРАФИЯ</t>
  </si>
  <si>
    <t>ЕХОГРАФСКО ИЗСЛЕДВАНЕ НА КОРЕМНИ И РЕТРОПЕРИТОНЕАЛНИ</t>
  </si>
  <si>
    <t>ОРГАНИ, ЩИТОВИДНА ЖЛЕЗА, МЛЕЧНИ ЖЛЕЗИ</t>
  </si>
  <si>
    <t>ПОТРЕБИТЕЛСКА ТАКСА</t>
  </si>
  <si>
    <t>ПОТРЕБИТЕЛСКА ТАКСА ЗА ПЕНСИОНЕРИ</t>
  </si>
  <si>
    <t xml:space="preserve">ПРЕГЛЕД НА ЗЗОЛ В ДЕЖУРЕН КАБИНЕТ ПО НАРЕДБА №2, ЧИЙТО </t>
  </si>
  <si>
    <t>ОПЛ НЯМА ДОГОВОР С МЦ "СВ.НИКОЛАЙ ЧУДОТВОРЕЦ"</t>
  </si>
  <si>
    <t>ТАКСА ВЗЕМАНЕ НА КРЪВ</t>
  </si>
  <si>
    <t>ТАКСА ВЗЕМАНЕ НА УРИНА</t>
  </si>
  <si>
    <t>МЕДИЦИНСКО СВИДЕТЕЛСТВО ЗА РАБОТА</t>
  </si>
  <si>
    <t>МЕДИЦИНСКО СВИДЕТЕЛСТВО ЗА ВОДАЧИ НА МПС</t>
  </si>
  <si>
    <t>ЗАВЕРКА НА МЕДИЦИНСКО СВИДЕТЕЛСТВО ОТ 1 СПЕЦИАЛИСТ</t>
  </si>
  <si>
    <t>ЛКК МЕДИЦИНСКО СВИДЕТЕЛСТВО ЗА ГРАЖДАНСТВО</t>
  </si>
  <si>
    <t>ИЗДАВАНЕ ДУБЛИКАТ НА БОЛНИЧЕН ЛИСТ</t>
  </si>
  <si>
    <t>АМБУЛАТОРНА КАРТА</t>
  </si>
  <si>
    <t>КАРТА БРЕМЕННИ</t>
  </si>
  <si>
    <t>БЛАНКА МЕДИЦИНСКО СВИДЕТЕЛСТВО</t>
  </si>
  <si>
    <t>СПРАВКА ЗА ЗДРАВНООСИГУРИТЕЛЕН СТАТУС</t>
  </si>
  <si>
    <t>ИЗДАВАНЕ НА СЪОБЩЕНИЕ ЗА СМЪРТ</t>
  </si>
  <si>
    <t>ИЗДАВАНЕ НА СЪОБЩЕНИЕ ЗА СМЪРТ В ДОМА</t>
  </si>
  <si>
    <t>КОПИРАНЕ НА ДОКУМЕНТ</t>
  </si>
  <si>
    <t>ЕДНОСТРАННО</t>
  </si>
  <si>
    <t>ПЛАТЕНА ОЛКК</t>
  </si>
  <si>
    <t>ПЛАТЕНА СЛКК</t>
  </si>
  <si>
    <t>АДМИНИСТРАТ. УСЛУГА - МЕДИЦИНСКИ ПРОТОКОЛ ОБЩА ЛКК</t>
  </si>
  <si>
    <t>АДМИНИСТРАТ. УСЛУГА - МЕДИЦИНСКИ ПРОТОКОЛ СПЕЦ. ЛКК</t>
  </si>
  <si>
    <t>АДМИНИСТРАТ. УСЛУГА - ПРОТОКОЛ ЗА МЕД.ИЗДЕЛИЯ ОРТОП.ЛКК</t>
  </si>
  <si>
    <t xml:space="preserve">АДМИНИСТРАТ. УСЛУГА - УНГ ПРОТОКОЛ </t>
  </si>
  <si>
    <t>ОСИГУРЯВАНЕ НА МЕДИЦИНСКИ ЕКИП</t>
  </si>
  <si>
    <t xml:space="preserve">               / ЛЕКАР, ФЕЛДШЕР, МЕД.СЕСТРА/  ОТ 6ч ДО 10ч НА ДЕН</t>
  </si>
  <si>
    <t xml:space="preserve">               / ЛЕКАР, ФЕЛДШЕР, МЕД.СЕСТРА/  НАД 10ч НА ДЕН</t>
  </si>
  <si>
    <t xml:space="preserve">                                             ДВУСТРАННО</t>
  </si>
  <si>
    <t>ПЛАЗМОТЕРАПИЯ НА СТАВИ - 1 апл.</t>
  </si>
  <si>
    <t>МЕДИЦИНСКА БЕЛЕЖКА ЗА УЧАЩИ</t>
  </si>
  <si>
    <t xml:space="preserve">               / ЛЕКАР, ФЕЛДШДЕР, МЕД.СЕСТРА/  ДО 6ч НА ДЕН</t>
  </si>
  <si>
    <t>ОБРАБОТКА НА Б.Л. С КЕП</t>
  </si>
  <si>
    <t xml:space="preserve">                                                                                                            - 2 ПРОЕКЦИИ</t>
  </si>
  <si>
    <t xml:space="preserve">       БЕДРО, КОЛЯНО, ПОДБЕДРИЦА, ГЛЕЗЕН, СТЪПАЛО   - 1 ПРОЕКЦИЯ</t>
  </si>
  <si>
    <t>ВЪТРЕСТАВНА АПЛИКАЦИЯ НА ГКС</t>
  </si>
  <si>
    <t>ВЪТРЕСТАВНА АПЛИКАЦИЯ НА ХИАЛУР.КИСЕЛИНА</t>
  </si>
  <si>
    <t>АРТРОЦЕНТЕЗА</t>
  </si>
  <si>
    <t>КАТ / НА ЕДНА АНАТОМИЧНА ОБЛАСТ БЕЗ КОНТРАСТ/</t>
  </si>
  <si>
    <t>цена след увеличение</t>
  </si>
  <si>
    <t>ЦЕНОРАЗПИС ЗА СИМП 2026г.</t>
  </si>
  <si>
    <t>цена в евро</t>
  </si>
  <si>
    <t>цена в лв.</t>
  </si>
  <si>
    <t>0,20 €</t>
  </si>
  <si>
    <t>ОБЩ КОНСУМАТИВ</t>
  </si>
  <si>
    <t>УНГ КОНСУМАТИВ</t>
  </si>
  <si>
    <t>УРОЛОГИЧЕН КОНСУМАТИВ</t>
  </si>
  <si>
    <t>ОРТОПЕДИЧЕН ПАКЕТ</t>
  </si>
  <si>
    <t>МАЛКА АМБУЛАТОРНА ОПЕРАЦИЯ</t>
  </si>
  <si>
    <t>АМБУЛАТОРНА ОПЕРАЦИЯ С БИОПСИЯ</t>
  </si>
  <si>
    <t>ЕКСТРАКЦИЯ НА ВРАСТНАЛ НОКЪТ</t>
  </si>
  <si>
    <t>НОСНА ТАМПОНАДА</t>
  </si>
  <si>
    <t>ИНЦИЗИЯ УНГ</t>
  </si>
  <si>
    <t xml:space="preserve">ПЛАТЕН ПЪРВИЧЕН ПРЕГЛЕД С ЕХОГРАФИЯ ПРИ НЕФРОЛОГ, ЕНДОКРИНОЛОГ, </t>
  </si>
  <si>
    <t>УРОЛОГ,  СЪДОВ ХИРУРГ</t>
  </si>
  <si>
    <t>ПЛАТЕН ВТОРИЧЕН ПРЕГЛЕД С ЕХОГРАФИЯ ПРИ НЕФРОЛОГ, ЕНДОКРИНОЛОГ</t>
  </si>
  <si>
    <t>ТРАНСВАГИНАЛНА ЕХОГРАФИЯ</t>
  </si>
  <si>
    <t>ХОЛТЕР-ЕКГ</t>
  </si>
  <si>
    <t>СВАЛЯНЕ НА АГРАФИ</t>
  </si>
  <si>
    <t>ПОРТАТИВЕН СЪДОВ ДОПЛЕР</t>
  </si>
  <si>
    <t>ЕХОГРАФИЯ НА КР.СЪДОВЕ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</si>
</sst>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  <numFmt numFmtId="166" formatCode="#,##0.00\ &quot;лв.&quot;"/>
    <numFmt numFmtId="167" formatCode="_-* #,##0\ &quot;лв.&quot;_-;\-* #,##0\ &quot;лв.&quot;_-;_-* &quot;-&quot;??\ &quot;лв.&quot;_-;_-@_-"/>
    <numFmt numFmtId="168" formatCode="0.00_ ;\-0.00\ "/>
    <numFmt numFmtId="169" formatCode="#,##0.00\ [$€-1]"/>
    <numFmt numFmtId="170" formatCode="0.00000"/>
    <numFmt numFmtId="171" formatCode="#,##0\ [$€-1]"/>
  </numFmts>
  <fonts count="7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indexed="8"/>
      <name val="宋体"/>
      <charset val="134"/>
    </font>
    <font>
      <sz val="8"/>
      <name val="Times New Roman"/>
      <family val="1"/>
      <charset val="204"/>
    </font>
    <font>
      <i/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6" tint="0.39997558519241921"/>
      <name val="Times New Roman"/>
      <family val="1"/>
      <charset val="204"/>
    </font>
    <font>
      <sz val="11"/>
      <color theme="6" tint="-0.499984740745262"/>
      <name val="Times New Roman"/>
      <family val="1"/>
      <charset val="204"/>
    </font>
    <font>
      <sz val="11"/>
      <color theme="6" tint="0.3999755851924192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3" tint="0.59999389629810485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b/>
      <sz val="10"/>
      <color theme="4" tint="-0.499984740745262"/>
      <name val="Times New Roman"/>
      <family val="1"/>
      <charset val="204"/>
    </font>
    <font>
      <sz val="11"/>
      <color theme="2" tint="-0.499984740745262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sz val="10"/>
      <color theme="4" tint="0.3999755851924192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4" tint="0.39997558519241921"/>
      <name val="Times New Roman"/>
      <family val="1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6" tint="0.39997558519241921"/>
      <name val="Arial"/>
      <family val="2"/>
      <charset val="204"/>
    </font>
    <font>
      <sz val="10"/>
      <color theme="6" tint="-0.499984740745262"/>
      <name val="Arial"/>
      <family val="2"/>
      <charset val="204"/>
    </font>
    <font>
      <sz val="10"/>
      <color theme="6" tint="0.59999389629810485"/>
      <name val="Arial"/>
      <family val="2"/>
      <charset val="204"/>
    </font>
    <font>
      <sz val="11"/>
      <name val="Arial"/>
      <family val="2"/>
      <charset val="204"/>
    </font>
    <font>
      <sz val="10"/>
      <color rgb="FF00B050"/>
      <name val="Arial"/>
      <family val="2"/>
      <charset val="204"/>
    </font>
    <font>
      <sz val="10"/>
      <color theme="4" tint="-0.499984740745262"/>
      <name val="Arial"/>
      <family val="2"/>
      <charset val="204"/>
    </font>
    <font>
      <sz val="10"/>
      <color theme="2" tint="-0.499984740745262"/>
      <name val="Arial"/>
      <family val="2"/>
      <charset val="204"/>
    </font>
    <font>
      <sz val="10"/>
      <color theme="4" tint="0.39997558519241921"/>
      <name val="Arial"/>
      <family val="2"/>
      <charset val="204"/>
    </font>
    <font>
      <sz val="10"/>
      <color rgb="FF92D050"/>
      <name val="Arial"/>
      <family val="2"/>
      <charset val="204"/>
    </font>
    <font>
      <sz val="10"/>
      <color theme="6" tint="-0.249977111117893"/>
      <name val="Arial"/>
      <family val="2"/>
      <charset val="204"/>
    </font>
    <font>
      <sz val="11"/>
      <color theme="3" tint="0.3999755851924192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 tint="0.499984740745262"/>
      <name val="Times New Roman"/>
      <family val="1"/>
      <charset val="204"/>
    </font>
    <font>
      <sz val="10"/>
      <color theme="1" tint="0.499984740745262"/>
      <name val="Arial"/>
      <family val="2"/>
      <charset val="204"/>
    </font>
    <font>
      <b/>
      <u/>
      <sz val="11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5"/>
      <name val="Times New Roman"/>
      <family val="1"/>
      <charset val="204"/>
    </font>
    <font>
      <u/>
      <sz val="15"/>
      <color theme="1"/>
      <name val="Times New Roman"/>
      <family val="1"/>
      <charset val="204"/>
    </font>
    <font>
      <b/>
      <sz val="15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85A64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20" fillId="0" borderId="0"/>
    <xf numFmtId="0" fontId="20" fillId="0" borderId="0"/>
    <xf numFmtId="0" fontId="20" fillId="0" borderId="0"/>
    <xf numFmtId="0" fontId="52" fillId="0" borderId="0"/>
    <xf numFmtId="165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164" fontId="20" fillId="0" borderId="0" applyFont="0" applyFill="0" applyBorder="0" applyAlignment="0" applyProtection="0"/>
    <xf numFmtId="0" fontId="29" fillId="0" borderId="0"/>
    <xf numFmtId="0" fontId="33" fillId="0" borderId="0"/>
    <xf numFmtId="0" fontId="20" fillId="0" borderId="0"/>
  </cellStyleXfs>
  <cellXfs count="45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2" fillId="0" borderId="2" xfId="0" applyFont="1" applyBorder="1"/>
    <xf numFmtId="0" fontId="12" fillId="0" borderId="2" xfId="0" applyFont="1" applyBorder="1" applyAlignment="1">
      <alignment vertical="distributed"/>
    </xf>
    <xf numFmtId="2" fontId="12" fillId="0" borderId="2" xfId="0" applyNumberFormat="1" applyFont="1" applyBorder="1"/>
    <xf numFmtId="0" fontId="17" fillId="0" borderId="2" xfId="0" applyFont="1" applyBorder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2" fillId="0" borderId="4" xfId="0" applyFont="1" applyBorder="1"/>
    <xf numFmtId="2" fontId="12" fillId="0" borderId="2" xfId="0" applyNumberFormat="1" applyFont="1" applyFill="1" applyBorder="1"/>
    <xf numFmtId="2" fontId="2" fillId="0" borderId="2" xfId="0" applyNumberFormat="1" applyFont="1" applyBorder="1" applyAlignment="1">
      <alignment vertical="center"/>
    </xf>
    <xf numFmtId="2" fontId="12" fillId="0" borderId="2" xfId="0" applyNumberFormat="1" applyFont="1" applyFill="1" applyBorder="1" applyAlignment="1">
      <alignment horizontal="right"/>
    </xf>
    <xf numFmtId="0" fontId="18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" fillId="2" borderId="2" xfId="2" applyFont="1" applyFill="1" applyBorder="1" applyAlignment="1">
      <alignment horizontal="left" wrapText="1" shrinkToFit="1"/>
    </xf>
    <xf numFmtId="0" fontId="21" fillId="0" borderId="0" xfId="0" applyFont="1" applyAlignment="1">
      <alignment vertical="center"/>
    </xf>
    <xf numFmtId="0" fontId="1" fillId="0" borderId="2" xfId="0" applyFont="1" applyBorder="1"/>
    <xf numFmtId="0" fontId="10" fillId="0" borderId="2" xfId="0" applyFont="1" applyBorder="1" applyAlignment="1">
      <alignment vertical="center"/>
    </xf>
    <xf numFmtId="0" fontId="12" fillId="2" borderId="2" xfId="0" applyFont="1" applyFill="1" applyBorder="1"/>
    <xf numFmtId="2" fontId="12" fillId="2" borderId="2" xfId="0" applyNumberFormat="1" applyFont="1" applyFill="1" applyBorder="1"/>
    <xf numFmtId="0" fontId="18" fillId="5" borderId="2" xfId="2" applyFont="1" applyFill="1" applyBorder="1" applyAlignment="1">
      <alignment horizontal="left" wrapText="1" shrinkToFit="1"/>
    </xf>
    <xf numFmtId="0" fontId="2" fillId="5" borderId="2" xfId="2" applyFont="1" applyFill="1" applyBorder="1" applyAlignment="1">
      <alignment horizontal="left" wrapText="1" shrinkToFit="1"/>
    </xf>
    <xf numFmtId="0" fontId="18" fillId="7" borderId="2" xfId="2" applyFont="1" applyFill="1" applyBorder="1" applyAlignment="1">
      <alignment horizontal="left" wrapText="1" shrinkToFit="1"/>
    </xf>
    <xf numFmtId="0" fontId="2" fillId="7" borderId="2" xfId="2" applyFont="1" applyFill="1" applyBorder="1" applyAlignment="1">
      <alignment horizontal="left" wrapText="1" shrinkToFit="1"/>
    </xf>
    <xf numFmtId="0" fontId="2" fillId="0" borderId="2" xfId="13" applyFont="1" applyBorder="1" applyAlignment="1">
      <alignment wrapText="1"/>
    </xf>
    <xf numFmtId="2" fontId="2" fillId="0" borderId="2" xfId="13" applyNumberFormat="1" applyFont="1" applyBorder="1" applyAlignment="1">
      <alignment wrapText="1"/>
    </xf>
    <xf numFmtId="0" fontId="18" fillId="9" borderId="2" xfId="13" applyFont="1" applyFill="1" applyBorder="1" applyAlignment="1">
      <alignment wrapText="1"/>
    </xf>
    <xf numFmtId="0" fontId="2" fillId="9" borderId="2" xfId="13" applyFont="1" applyFill="1" applyBorder="1" applyAlignment="1">
      <alignment wrapText="1"/>
    </xf>
    <xf numFmtId="2" fontId="2" fillId="9" borderId="2" xfId="13" applyNumberFormat="1" applyFont="1" applyFill="1" applyBorder="1" applyAlignment="1">
      <alignment wrapText="1"/>
    </xf>
    <xf numFmtId="49" fontId="2" fillId="0" borderId="2" xfId="14" applyNumberFormat="1" applyFont="1" applyBorder="1" applyAlignment="1">
      <alignment wrapText="1"/>
    </xf>
    <xf numFmtId="2" fontId="2" fillId="0" borderId="2" xfId="14" applyNumberFormat="1" applyFont="1" applyBorder="1" applyAlignment="1">
      <alignment wrapText="1"/>
    </xf>
    <xf numFmtId="2" fontId="2" fillId="6" borderId="2" xfId="14" applyNumberFormat="1" applyFont="1" applyFill="1" applyBorder="1" applyAlignment="1">
      <alignment wrapText="1"/>
    </xf>
    <xf numFmtId="0" fontId="2" fillId="0" borderId="2" xfId="14" applyFont="1" applyBorder="1" applyAlignment="1">
      <alignment wrapText="1"/>
    </xf>
    <xf numFmtId="0" fontId="2" fillId="6" borderId="2" xfId="14" applyFont="1" applyFill="1" applyBorder="1" applyAlignment="1">
      <alignment wrapText="1"/>
    </xf>
    <xf numFmtId="0" fontId="6" fillId="4" borderId="2" xfId="15" applyFont="1" applyFill="1" applyBorder="1" applyAlignment="1">
      <alignment horizontal="center" vertical="center" wrapText="1"/>
    </xf>
    <xf numFmtId="166" fontId="6" fillId="4" borderId="2" xfId="15" applyNumberFormat="1" applyFont="1" applyFill="1" applyBorder="1" applyAlignment="1">
      <alignment horizontal="center" vertical="center" wrapText="1"/>
    </xf>
    <xf numFmtId="0" fontId="2" fillId="5" borderId="2" xfId="15" applyFont="1" applyFill="1" applyBorder="1" applyAlignment="1">
      <alignment horizontal="center" vertical="center" wrapText="1"/>
    </xf>
    <xf numFmtId="0" fontId="18" fillId="5" borderId="2" xfId="15" applyFont="1" applyFill="1" applyBorder="1" applyAlignment="1">
      <alignment horizontal="left" vertical="center" wrapText="1"/>
    </xf>
    <xf numFmtId="0" fontId="18" fillId="5" borderId="2" xfId="15" applyFont="1" applyFill="1" applyBorder="1" applyAlignment="1">
      <alignment horizontal="center" vertical="center" wrapText="1"/>
    </xf>
    <xf numFmtId="2" fontId="2" fillId="5" borderId="2" xfId="15" applyNumberFormat="1" applyFont="1" applyFill="1" applyBorder="1" applyAlignment="1">
      <alignment horizontal="right" wrapText="1"/>
    </xf>
    <xf numFmtId="0" fontId="18" fillId="5" borderId="2" xfId="15" applyFont="1" applyFill="1" applyBorder="1" applyAlignment="1">
      <alignment horizontal="center" wrapText="1"/>
    </xf>
    <xf numFmtId="0" fontId="2" fillId="0" borderId="2" xfId="15" applyFont="1" applyBorder="1" applyAlignment="1">
      <alignment horizontal="left" wrapText="1"/>
    </xf>
    <xf numFmtId="2" fontId="2" fillId="0" borderId="2" xfId="15" applyNumberFormat="1" applyFont="1" applyBorder="1" applyAlignment="1">
      <alignment horizontal="right" wrapText="1"/>
    </xf>
    <xf numFmtId="2" fontId="2" fillId="6" borderId="2" xfId="15" applyNumberFormat="1" applyFont="1" applyFill="1" applyBorder="1" applyAlignment="1">
      <alignment horizontal="right" wrapText="1"/>
    </xf>
    <xf numFmtId="0" fontId="2" fillId="2" borderId="2" xfId="15" applyFont="1" applyFill="1" applyBorder="1" applyAlignment="1">
      <alignment horizontal="center" vertical="center" wrapText="1"/>
    </xf>
    <xf numFmtId="0" fontId="2" fillId="2" borderId="2" xfId="15" applyFont="1" applyFill="1" applyBorder="1" applyAlignment="1">
      <alignment horizontal="left" wrapText="1"/>
    </xf>
    <xf numFmtId="2" fontId="2" fillId="2" borderId="2" xfId="15" applyNumberFormat="1" applyFont="1" applyFill="1" applyBorder="1" applyAlignment="1">
      <alignment horizontal="right" wrapText="1"/>
    </xf>
    <xf numFmtId="0" fontId="18" fillId="2" borderId="2" xfId="15" applyFont="1" applyFill="1" applyBorder="1" applyAlignment="1">
      <alignment horizontal="center" wrapText="1"/>
    </xf>
    <xf numFmtId="0" fontId="18" fillId="0" borderId="2" xfId="15" applyFont="1" applyBorder="1" applyAlignment="1">
      <alignment horizontal="center" wrapText="1"/>
    </xf>
    <xf numFmtId="0" fontId="2" fillId="7" borderId="2" xfId="15" applyFont="1" applyFill="1" applyBorder="1" applyAlignment="1">
      <alignment horizontal="center" vertical="center" wrapText="1"/>
    </xf>
    <xf numFmtId="0" fontId="18" fillId="7" borderId="2" xfId="15" applyFont="1" applyFill="1" applyBorder="1" applyAlignment="1">
      <alignment horizontal="left" wrapText="1"/>
    </xf>
    <xf numFmtId="2" fontId="2" fillId="7" borderId="2" xfId="15" applyNumberFormat="1" applyFont="1" applyFill="1" applyBorder="1" applyAlignment="1">
      <alignment horizontal="right" wrapText="1"/>
    </xf>
    <xf numFmtId="0" fontId="18" fillId="7" borderId="2" xfId="15" applyFont="1" applyFill="1" applyBorder="1" applyAlignment="1">
      <alignment horizontal="center" wrapText="1"/>
    </xf>
    <xf numFmtId="0" fontId="2" fillId="0" borderId="2" xfId="15" applyFont="1" applyBorder="1" applyAlignment="1">
      <alignment horizontal="center" vertical="center" wrapText="1"/>
    </xf>
    <xf numFmtId="2" fontId="2" fillId="0" borderId="2" xfId="15" applyNumberFormat="1" applyFont="1" applyBorder="1" applyAlignment="1">
      <alignment horizontal="left" wrapText="1"/>
    </xf>
    <xf numFmtId="14" fontId="4" fillId="0" borderId="2" xfId="15" applyNumberFormat="1" applyFont="1" applyBorder="1" applyAlignment="1">
      <alignment horizontal="right" wrapText="1"/>
    </xf>
    <xf numFmtId="2" fontId="2" fillId="2" borderId="2" xfId="15" applyNumberFormat="1" applyFont="1" applyFill="1" applyBorder="1" applyAlignment="1">
      <alignment horizontal="left" wrapText="1"/>
    </xf>
    <xf numFmtId="14" fontId="2" fillId="2" borderId="2" xfId="15" applyNumberFormat="1" applyFont="1" applyFill="1" applyBorder="1" applyAlignment="1">
      <alignment horizontal="right" wrapText="1"/>
    </xf>
    <xf numFmtId="14" fontId="2" fillId="0" borderId="2" xfId="15" applyNumberFormat="1" applyFont="1" applyBorder="1" applyAlignment="1">
      <alignment horizontal="right" wrapText="1"/>
    </xf>
    <xf numFmtId="0" fontId="34" fillId="0" borderId="2" xfId="15" applyFont="1" applyBorder="1" applyAlignment="1">
      <alignment horizontal="center" wrapText="1"/>
    </xf>
    <xf numFmtId="14" fontId="35" fillId="0" borderId="2" xfId="15" applyNumberFormat="1" applyFont="1" applyBorder="1" applyAlignment="1">
      <alignment horizontal="right" wrapText="1"/>
    </xf>
    <xf numFmtId="0" fontId="36" fillId="0" borderId="2" xfId="15" applyFont="1" applyBorder="1" applyAlignment="1">
      <alignment horizontal="right" wrapText="1"/>
    </xf>
    <xf numFmtId="14" fontId="2" fillId="0" borderId="2" xfId="15" applyNumberFormat="1" applyFont="1" applyBorder="1" applyAlignment="1">
      <alignment wrapText="1"/>
    </xf>
    <xf numFmtId="2" fontId="37" fillId="0" borderId="2" xfId="15" applyNumberFormat="1" applyFont="1" applyBorder="1" applyAlignment="1">
      <alignment horizontal="left" wrapText="1"/>
    </xf>
    <xf numFmtId="14" fontId="37" fillId="0" borderId="2" xfId="15" applyNumberFormat="1" applyFont="1" applyBorder="1" applyAlignment="1">
      <alignment horizontal="left" wrapText="1"/>
    </xf>
    <xf numFmtId="0" fontId="2" fillId="8" borderId="2" xfId="15" applyFont="1" applyFill="1" applyBorder="1" applyAlignment="1">
      <alignment horizontal="center" vertical="center" wrapText="1"/>
    </xf>
    <xf numFmtId="0" fontId="2" fillId="0" borderId="2" xfId="15" applyFont="1" applyBorder="1" applyAlignment="1">
      <alignment horizontal="right" wrapText="1"/>
    </xf>
    <xf numFmtId="0" fontId="18" fillId="5" borderId="2" xfId="15" applyFont="1" applyFill="1" applyBorder="1" applyAlignment="1">
      <alignment horizontal="left" wrapText="1"/>
    </xf>
    <xf numFmtId="0" fontId="18" fillId="5" borderId="2" xfId="15" applyFont="1" applyFill="1" applyBorder="1" applyAlignment="1">
      <alignment horizontal="right" wrapText="1"/>
    </xf>
    <xf numFmtId="0" fontId="57" fillId="0" borderId="0" xfId="15" applyFont="1" applyAlignment="1">
      <alignment wrapText="1"/>
    </xf>
    <xf numFmtId="0" fontId="57" fillId="2" borderId="0" xfId="15" applyFont="1" applyFill="1" applyAlignment="1">
      <alignment wrapText="1"/>
    </xf>
    <xf numFmtId="2" fontId="2" fillId="2" borderId="2" xfId="15" applyNumberFormat="1" applyFont="1" applyFill="1" applyBorder="1" applyAlignment="1">
      <alignment horizontal="right"/>
    </xf>
    <xf numFmtId="2" fontId="2" fillId="6" borderId="2" xfId="15" applyNumberFormat="1" applyFont="1" applyFill="1" applyBorder="1" applyAlignment="1">
      <alignment horizontal="right"/>
    </xf>
    <xf numFmtId="2" fontId="6" fillId="2" borderId="2" xfId="15" applyNumberFormat="1" applyFont="1" applyFill="1" applyBorder="1" applyAlignment="1">
      <alignment horizontal="right" wrapText="1"/>
    </xf>
    <xf numFmtId="0" fontId="38" fillId="2" borderId="2" xfId="15" applyFont="1" applyFill="1" applyBorder="1" applyAlignment="1">
      <alignment horizontal="center" wrapText="1"/>
    </xf>
    <xf numFmtId="2" fontId="2" fillId="5" borderId="2" xfId="15" applyNumberFormat="1" applyFont="1" applyFill="1" applyBorder="1" applyAlignment="1">
      <alignment horizontal="right"/>
    </xf>
    <xf numFmtId="2" fontId="31" fillId="7" borderId="2" xfId="15" applyNumberFormat="1" applyFont="1" applyFill="1" applyBorder="1" applyAlignment="1">
      <alignment horizontal="right" wrapText="1"/>
    </xf>
    <xf numFmtId="2" fontId="31" fillId="2" borderId="2" xfId="15" applyNumberFormat="1" applyFont="1" applyFill="1" applyBorder="1" applyAlignment="1">
      <alignment horizontal="right" wrapText="1"/>
    </xf>
    <xf numFmtId="2" fontId="31" fillId="5" borderId="2" xfId="15" applyNumberFormat="1" applyFont="1" applyFill="1" applyBorder="1" applyAlignment="1">
      <alignment horizontal="right" wrapText="1"/>
    </xf>
    <xf numFmtId="2" fontId="2" fillId="7" borderId="2" xfId="15" applyNumberFormat="1" applyFont="1" applyFill="1" applyBorder="1" applyAlignment="1">
      <alignment horizontal="right"/>
    </xf>
    <xf numFmtId="49" fontId="2" fillId="5" borderId="2" xfId="15" applyNumberFormat="1" applyFont="1" applyFill="1" applyBorder="1" applyAlignment="1">
      <alignment horizontal="center" vertical="center"/>
    </xf>
    <xf numFmtId="0" fontId="18" fillId="5" borderId="2" xfId="15" applyFont="1" applyFill="1" applyBorder="1" applyAlignment="1">
      <alignment horizontal="center" vertical="center"/>
    </xf>
    <xf numFmtId="4" fontId="2" fillId="5" borderId="2" xfId="15" applyNumberFormat="1" applyFont="1" applyFill="1" applyBorder="1" applyAlignment="1">
      <alignment horizontal="center" vertical="center"/>
    </xf>
    <xf numFmtId="4" fontId="18" fillId="5" borderId="2" xfId="15" applyNumberFormat="1" applyFont="1" applyFill="1" applyBorder="1" applyAlignment="1">
      <alignment horizontal="center" vertical="center"/>
    </xf>
    <xf numFmtId="4" fontId="39" fillId="5" borderId="2" xfId="15" applyNumberFormat="1" applyFont="1" applyFill="1" applyBorder="1" applyAlignment="1">
      <alignment horizontal="center" vertical="center"/>
    </xf>
    <xf numFmtId="4" fontId="2" fillId="2" borderId="2" xfId="15" applyNumberFormat="1" applyFont="1" applyFill="1" applyBorder="1" applyAlignment="1">
      <alignment horizontal="right"/>
    </xf>
    <xf numFmtId="4" fontId="2" fillId="6" borderId="2" xfId="15" applyNumberFormat="1" applyFont="1" applyFill="1" applyBorder="1" applyAlignment="1">
      <alignment horizontal="right"/>
    </xf>
    <xf numFmtId="4" fontId="18" fillId="0" borderId="2" xfId="15" applyNumberFormat="1" applyFont="1" applyBorder="1" applyAlignment="1">
      <alignment horizontal="center"/>
    </xf>
    <xf numFmtId="0" fontId="2" fillId="5" borderId="2" xfId="15" applyFont="1" applyFill="1" applyBorder="1" applyAlignment="1">
      <alignment horizontal="left" wrapText="1"/>
    </xf>
    <xf numFmtId="4" fontId="2" fillId="6" borderId="2" xfId="15" applyNumberFormat="1" applyFont="1" applyFill="1" applyBorder="1" applyAlignment="1">
      <alignment horizontal="center" vertical="center"/>
    </xf>
    <xf numFmtId="0" fontId="2" fillId="2" borderId="8" xfId="15" applyFont="1" applyFill="1" applyBorder="1" applyAlignment="1">
      <alignment horizontal="left" wrapText="1"/>
    </xf>
    <xf numFmtId="0" fontId="2" fillId="6" borderId="2" xfId="15" applyFont="1" applyFill="1" applyBorder="1" applyAlignment="1">
      <alignment horizontal="center" vertical="center"/>
    </xf>
    <xf numFmtId="0" fontId="2" fillId="2" borderId="2" xfId="15" applyFont="1" applyFill="1" applyBorder="1" applyAlignment="1">
      <alignment horizontal="left"/>
    </xf>
    <xf numFmtId="0" fontId="2" fillId="5" borderId="2" xfId="15" applyFont="1" applyFill="1" applyBorder="1" applyAlignment="1">
      <alignment horizontal="center" vertical="center"/>
    </xf>
    <xf numFmtId="0" fontId="2" fillId="5" borderId="2" xfId="15" applyFont="1" applyFill="1" applyBorder="1" applyAlignment="1">
      <alignment horizontal="left"/>
    </xf>
    <xf numFmtId="3" fontId="2" fillId="5" borderId="2" xfId="15" applyNumberFormat="1" applyFont="1" applyFill="1" applyBorder="1" applyAlignment="1">
      <alignment horizontal="right" vertical="center"/>
    </xf>
    <xf numFmtId="0" fontId="2" fillId="5" borderId="2" xfId="15" applyFont="1" applyFill="1" applyBorder="1" applyAlignment="1">
      <alignment vertical="center"/>
    </xf>
    <xf numFmtId="0" fontId="2" fillId="2" borderId="4" xfId="15" applyFont="1" applyFill="1" applyBorder="1" applyAlignment="1">
      <alignment horizontal="center" vertical="center"/>
    </xf>
    <xf numFmtId="0" fontId="2" fillId="2" borderId="4" xfId="15" applyFont="1" applyFill="1" applyBorder="1" applyAlignment="1">
      <alignment horizontal="left" wrapText="1"/>
    </xf>
    <xf numFmtId="0" fontId="2" fillId="2" borderId="4" xfId="15" applyFont="1" applyFill="1" applyBorder="1" applyAlignment="1">
      <alignment horizontal="left"/>
    </xf>
    <xf numFmtId="4" fontId="2" fillId="2" borderId="4" xfId="15" applyNumberFormat="1" applyFont="1" applyFill="1" applyBorder="1" applyAlignment="1">
      <alignment horizontal="right"/>
    </xf>
    <xf numFmtId="0" fontId="2" fillId="6" borderId="4" xfId="15" applyFont="1" applyFill="1" applyBorder="1" applyAlignment="1">
      <alignment horizontal="right"/>
    </xf>
    <xf numFmtId="4" fontId="2" fillId="2" borderId="4" xfId="15" applyNumberFormat="1" applyFont="1" applyFill="1" applyBorder="1" applyAlignment="1">
      <alignment vertical="center"/>
    </xf>
    <xf numFmtId="0" fontId="22" fillId="7" borderId="2" xfId="15" applyFont="1" applyFill="1" applyBorder="1" applyAlignment="1">
      <alignment horizontal="center" vertical="center" wrapText="1"/>
    </xf>
    <xf numFmtId="0" fontId="23" fillId="7" borderId="2" xfId="15" applyFont="1" applyFill="1" applyBorder="1" applyAlignment="1">
      <alignment horizontal="left" wrapText="1"/>
    </xf>
    <xf numFmtId="0" fontId="22" fillId="7" borderId="2" xfId="15" applyFont="1" applyFill="1" applyBorder="1" applyAlignment="1">
      <alignment horizontal="right" wrapText="1"/>
    </xf>
    <xf numFmtId="0" fontId="2" fillId="7" borderId="2" xfId="15" applyFont="1" applyFill="1" applyBorder="1" applyAlignment="1">
      <alignment horizontal="right" wrapText="1"/>
    </xf>
    <xf numFmtId="0" fontId="2" fillId="7" borderId="2" xfId="15" applyFont="1" applyFill="1" applyBorder="1" applyAlignment="1">
      <alignment vertical="center" wrapText="1"/>
    </xf>
    <xf numFmtId="0" fontId="22" fillId="2" borderId="2" xfId="15" applyFont="1" applyFill="1" applyBorder="1" applyAlignment="1">
      <alignment horizontal="left" wrapText="1"/>
    </xf>
    <xf numFmtId="0" fontId="2" fillId="0" borderId="2" xfId="15" applyFont="1" applyBorder="1" applyAlignment="1">
      <alignment horizontal="left"/>
    </xf>
    <xf numFmtId="4" fontId="2" fillId="2" borderId="2" xfId="15" applyNumberFormat="1" applyFont="1" applyFill="1" applyBorder="1" applyAlignment="1">
      <alignment horizontal="right" wrapText="1"/>
    </xf>
    <xf numFmtId="2" fontId="22" fillId="6" borderId="2" xfId="15" applyNumberFormat="1" applyFont="1" applyFill="1" applyBorder="1" applyAlignment="1">
      <alignment horizontal="right" wrapText="1"/>
    </xf>
    <xf numFmtId="14" fontId="5" fillId="2" borderId="2" xfId="15" applyNumberFormat="1" applyFont="1" applyFill="1" applyBorder="1" applyAlignment="1">
      <alignment vertical="center" wrapText="1"/>
    </xf>
    <xf numFmtId="4" fontId="22" fillId="3" borderId="2" xfId="15" applyNumberFormat="1" applyFont="1" applyFill="1" applyBorder="1" applyAlignment="1">
      <alignment horizontal="right" wrapText="1"/>
    </xf>
    <xf numFmtId="4" fontId="5" fillId="2" borderId="2" xfId="15" applyNumberFormat="1" applyFont="1" applyFill="1" applyBorder="1" applyAlignment="1">
      <alignment vertical="center" wrapText="1"/>
    </xf>
    <xf numFmtId="0" fontId="23" fillId="5" borderId="2" xfId="15" applyFont="1" applyFill="1" applyBorder="1" applyAlignment="1">
      <alignment horizontal="center" wrapText="1"/>
    </xf>
    <xf numFmtId="2" fontId="22" fillId="5" borderId="2" xfId="15" applyNumberFormat="1" applyFont="1" applyFill="1" applyBorder="1" applyAlignment="1">
      <alignment horizontal="right" wrapText="1"/>
    </xf>
    <xf numFmtId="4" fontId="18" fillId="5" borderId="2" xfId="15" applyNumberFormat="1" applyFont="1" applyFill="1" applyBorder="1" applyAlignment="1">
      <alignment vertical="center" wrapText="1"/>
    </xf>
    <xf numFmtId="0" fontId="2" fillId="0" borderId="2" xfId="15" applyFont="1" applyBorder="1" applyAlignment="1">
      <alignment wrapText="1"/>
    </xf>
    <xf numFmtId="1" fontId="2" fillId="5" borderId="2" xfId="15" applyNumberFormat="1" applyFont="1" applyFill="1" applyBorder="1" applyAlignment="1">
      <alignment horizontal="center" vertical="center" wrapText="1"/>
    </xf>
    <xf numFmtId="14" fontId="2" fillId="5" borderId="2" xfId="15" applyNumberFormat="1" applyFont="1" applyFill="1" applyBorder="1" applyAlignment="1">
      <alignment wrapText="1"/>
    </xf>
    <xf numFmtId="1" fontId="2" fillId="0" borderId="2" xfId="15" applyNumberFormat="1" applyFont="1" applyBorder="1" applyAlignment="1">
      <alignment horizontal="center" vertical="center" wrapText="1"/>
    </xf>
    <xf numFmtId="0" fontId="2" fillId="6" borderId="2" xfId="15" applyFont="1" applyFill="1" applyBorder="1" applyAlignment="1">
      <alignment horizontal="right" wrapText="1"/>
    </xf>
    <xf numFmtId="0" fontId="2" fillId="7" borderId="2" xfId="15" applyFont="1" applyFill="1" applyBorder="1" applyAlignment="1">
      <alignment horizontal="center" vertical="center"/>
    </xf>
    <xf numFmtId="0" fontId="2" fillId="7" borderId="2" xfId="15" applyFont="1" applyFill="1" applyBorder="1" applyAlignment="1">
      <alignment horizontal="left"/>
    </xf>
    <xf numFmtId="0" fontId="2" fillId="7" borderId="2" xfId="15" applyFont="1" applyFill="1" applyBorder="1" applyAlignment="1">
      <alignment horizontal="right"/>
    </xf>
    <xf numFmtId="0" fontId="6" fillId="7" borderId="2" xfId="15" applyFont="1" applyFill="1" applyBorder="1" applyAlignment="1">
      <alignment horizontal="right"/>
    </xf>
    <xf numFmtId="14" fontId="42" fillId="2" borderId="2" xfId="15" applyNumberFormat="1" applyFont="1" applyFill="1" applyBorder="1" applyAlignment="1">
      <alignment vertical="center" wrapText="1"/>
    </xf>
    <xf numFmtId="0" fontId="6" fillId="0" borderId="2" xfId="15" applyFont="1" applyBorder="1" applyAlignment="1">
      <alignment horizontal="right" wrapText="1" shrinkToFit="1"/>
    </xf>
    <xf numFmtId="0" fontId="6" fillId="0" borderId="2" xfId="15" applyFont="1" applyBorder="1" applyAlignment="1">
      <alignment wrapText="1"/>
    </xf>
    <xf numFmtId="14" fontId="5" fillId="0" borderId="2" xfId="15" applyNumberFormat="1" applyFont="1" applyBorder="1" applyAlignment="1">
      <alignment horizontal="center" wrapText="1"/>
    </xf>
    <xf numFmtId="0" fontId="35" fillId="7" borderId="2" xfId="15" applyFont="1" applyFill="1" applyBorder="1" applyAlignment="1">
      <alignment horizontal="center" vertical="center"/>
    </xf>
    <xf numFmtId="0" fontId="35" fillId="7" borderId="2" xfId="15" applyFont="1" applyFill="1" applyBorder="1" applyAlignment="1">
      <alignment horizontal="left" wrapText="1"/>
    </xf>
    <xf numFmtId="0" fontId="35" fillId="7" borderId="2" xfId="15" applyFont="1" applyFill="1" applyBorder="1" applyAlignment="1">
      <alignment horizontal="left"/>
    </xf>
    <xf numFmtId="0" fontId="2" fillId="0" borderId="2" xfId="15" applyFont="1" applyBorder="1" applyAlignment="1">
      <alignment horizontal="center" vertical="center"/>
    </xf>
    <xf numFmtId="4" fontId="24" fillId="0" borderId="2" xfId="15" applyNumberFormat="1" applyFont="1" applyBorder="1" applyAlignment="1">
      <alignment wrapText="1"/>
    </xf>
    <xf numFmtId="0" fontId="2" fillId="2" borderId="2" xfId="15" applyFont="1" applyFill="1" applyBorder="1" applyAlignment="1">
      <alignment horizontal="center" vertical="center"/>
    </xf>
    <xf numFmtId="0" fontId="6" fillId="0" borderId="2" xfId="15" applyFont="1" applyBorder="1" applyAlignment="1">
      <alignment horizontal="left" wrapText="1"/>
    </xf>
    <xf numFmtId="0" fontId="12" fillId="0" borderId="2" xfId="15" applyFont="1" applyBorder="1" applyAlignment="1">
      <alignment horizontal="center" vertical="center"/>
    </xf>
    <xf numFmtId="0" fontId="12" fillId="0" borderId="2" xfId="15" applyFont="1" applyBorder="1" applyAlignment="1">
      <alignment horizontal="left" wrapText="1"/>
    </xf>
    <xf numFmtId="4" fontId="12" fillId="0" borderId="2" xfId="15" applyNumberFormat="1" applyFont="1" applyBorder="1" applyAlignment="1">
      <alignment wrapText="1"/>
    </xf>
    <xf numFmtId="0" fontId="12" fillId="0" borderId="2" xfId="15" applyFont="1" applyBorder="1" applyAlignment="1">
      <alignment wrapText="1"/>
    </xf>
    <xf numFmtId="0" fontId="2" fillId="5" borderId="8" xfId="15" applyFont="1" applyFill="1" applyBorder="1" applyAlignment="1">
      <alignment horizontal="center" vertical="center"/>
    </xf>
    <xf numFmtId="0" fontId="2" fillId="5" borderId="2" xfId="15" applyFont="1" applyFill="1" applyBorder="1" applyAlignment="1">
      <alignment horizontal="right"/>
    </xf>
    <xf numFmtId="0" fontId="2" fillId="0" borderId="8" xfId="15" applyFont="1" applyBorder="1" applyAlignment="1">
      <alignment horizontal="center" vertical="center"/>
    </xf>
    <xf numFmtId="0" fontId="6" fillId="0" borderId="2" xfId="15" applyFont="1" applyBorder="1" applyAlignment="1">
      <alignment horizontal="right" wrapText="1"/>
    </xf>
    <xf numFmtId="0" fontId="2" fillId="5" borderId="2" xfId="15" applyFont="1" applyFill="1" applyBorder="1" applyAlignment="1">
      <alignment wrapText="1"/>
    </xf>
    <xf numFmtId="4" fontId="2" fillId="0" borderId="2" xfId="15" applyNumberFormat="1" applyFont="1" applyBorder="1" applyAlignment="1">
      <alignment wrapText="1"/>
    </xf>
    <xf numFmtId="0" fontId="2" fillId="6" borderId="2" xfId="15" applyFont="1" applyFill="1" applyBorder="1" applyAlignment="1">
      <alignment wrapText="1"/>
    </xf>
    <xf numFmtId="4" fontId="35" fillId="0" borderId="2" xfId="15" applyNumberFormat="1" applyFont="1" applyBorder="1" applyAlignment="1">
      <alignment wrapText="1"/>
    </xf>
    <xf numFmtId="0" fontId="35" fillId="0" borderId="2" xfId="15" applyFont="1" applyBorder="1" applyAlignment="1">
      <alignment wrapText="1"/>
    </xf>
    <xf numFmtId="0" fontId="6" fillId="5" borderId="2" xfId="15" applyFont="1" applyFill="1" applyBorder="1" applyAlignment="1">
      <alignment wrapText="1"/>
    </xf>
    <xf numFmtId="4" fontId="2" fillId="2" borderId="2" xfId="15" applyNumberFormat="1" applyFont="1" applyFill="1" applyBorder="1" applyAlignment="1">
      <alignment wrapText="1"/>
    </xf>
    <xf numFmtId="0" fontId="44" fillId="2" borderId="2" xfId="15" applyFont="1" applyFill="1" applyBorder="1" applyAlignment="1">
      <alignment wrapText="1"/>
    </xf>
    <xf numFmtId="0" fontId="6" fillId="2" borderId="2" xfId="15" applyFont="1" applyFill="1" applyBorder="1" applyAlignment="1">
      <alignment wrapText="1"/>
    </xf>
    <xf numFmtId="4" fontId="6" fillId="2" borderId="2" xfId="15" applyNumberFormat="1" applyFont="1" applyFill="1" applyBorder="1" applyAlignment="1">
      <alignment wrapText="1"/>
    </xf>
    <xf numFmtId="4" fontId="5" fillId="2" borderId="2" xfId="15" applyNumberFormat="1" applyFont="1" applyFill="1" applyBorder="1" applyAlignment="1">
      <alignment wrapText="1"/>
    </xf>
    <xf numFmtId="4" fontId="2" fillId="5" borderId="2" xfId="15" applyNumberFormat="1" applyFont="1" applyFill="1" applyBorder="1" applyAlignment="1">
      <alignment wrapText="1"/>
    </xf>
    <xf numFmtId="4" fontId="6" fillId="5" borderId="2" xfId="15" applyNumberFormat="1" applyFont="1" applyFill="1" applyBorder="1" applyAlignment="1">
      <alignment wrapText="1"/>
    </xf>
    <xf numFmtId="4" fontId="2" fillId="7" borderId="2" xfId="15" applyNumberFormat="1" applyFont="1" applyFill="1" applyBorder="1" applyAlignment="1">
      <alignment wrapText="1"/>
    </xf>
    <xf numFmtId="4" fontId="6" fillId="7" borderId="2" xfId="15" applyNumberFormat="1" applyFont="1" applyFill="1" applyBorder="1" applyAlignment="1">
      <alignment wrapText="1"/>
    </xf>
    <xf numFmtId="0" fontId="45" fillId="7" borderId="2" xfId="15" applyFont="1" applyFill="1" applyBorder="1" applyAlignment="1">
      <alignment horizontal="center" vertical="center" wrapText="1"/>
    </xf>
    <xf numFmtId="0" fontId="45" fillId="7" borderId="2" xfId="15" applyFont="1" applyFill="1" applyBorder="1" applyAlignment="1">
      <alignment horizontal="left"/>
    </xf>
    <xf numFmtId="4" fontId="45" fillId="7" borderId="2" xfId="15" applyNumberFormat="1" applyFont="1" applyFill="1" applyBorder="1" applyAlignment="1">
      <alignment wrapText="1"/>
    </xf>
    <xf numFmtId="4" fontId="46" fillId="2" borderId="2" xfId="15" applyNumberFormat="1" applyFont="1" applyFill="1" applyBorder="1" applyAlignment="1">
      <alignment wrapText="1"/>
    </xf>
    <xf numFmtId="4" fontId="12" fillId="6" borderId="2" xfId="15" applyNumberFormat="1" applyFont="1" applyFill="1" applyBorder="1" applyAlignment="1">
      <alignment wrapText="1"/>
    </xf>
    <xf numFmtId="0" fontId="18" fillId="5" borderId="2" xfId="15" applyFont="1" applyFill="1" applyBorder="1" applyAlignment="1">
      <alignment horizontal="left"/>
    </xf>
    <xf numFmtId="4" fontId="6" fillId="0" borderId="2" xfId="15" applyNumberFormat="1" applyFont="1" applyBorder="1" applyAlignment="1">
      <alignment horizontal="right" wrapText="1"/>
    </xf>
    <xf numFmtId="0" fontId="35" fillId="0" borderId="2" xfId="15" applyFont="1" applyBorder="1" applyAlignment="1">
      <alignment horizontal="right"/>
    </xf>
    <xf numFmtId="0" fontId="2" fillId="2" borderId="2" xfId="15" applyFont="1" applyFill="1" applyBorder="1" applyAlignment="1">
      <alignment horizontal="right"/>
    </xf>
    <xf numFmtId="14" fontId="2" fillId="5" borderId="2" xfId="15" applyNumberFormat="1" applyFont="1" applyFill="1" applyBorder="1" applyAlignment="1">
      <alignment horizontal="right"/>
    </xf>
    <xf numFmtId="1" fontId="2" fillId="5" borderId="2" xfId="15" applyNumberFormat="1" applyFont="1" applyFill="1" applyBorder="1" applyAlignment="1">
      <alignment horizontal="center" vertical="center"/>
    </xf>
    <xf numFmtId="1" fontId="2" fillId="0" borderId="2" xfId="15" applyNumberFormat="1" applyFont="1" applyBorder="1" applyAlignment="1">
      <alignment horizontal="center" vertical="center"/>
    </xf>
    <xf numFmtId="4" fontId="12" fillId="6" borderId="2" xfId="15" applyNumberFormat="1" applyFont="1" applyFill="1" applyBorder="1" applyAlignment="1">
      <alignment horizontal="right"/>
    </xf>
    <xf numFmtId="2" fontId="12" fillId="6" borderId="2" xfId="15" applyNumberFormat="1" applyFont="1" applyFill="1" applyBorder="1" applyAlignment="1">
      <alignment horizontal="right"/>
    </xf>
    <xf numFmtId="166" fontId="12" fillId="6" borderId="2" xfId="15" applyNumberFormat="1" applyFont="1" applyFill="1" applyBorder="1" applyAlignment="1">
      <alignment horizontal="right"/>
    </xf>
    <xf numFmtId="166" fontId="12" fillId="5" borderId="2" xfId="15" applyNumberFormat="1" applyFont="1" applyFill="1" applyBorder="1" applyAlignment="1">
      <alignment horizontal="right"/>
    </xf>
    <xf numFmtId="0" fontId="47" fillId="5" borderId="2" xfId="15" applyFont="1" applyFill="1" applyBorder="1" applyAlignment="1">
      <alignment horizontal="right"/>
    </xf>
    <xf numFmtId="0" fontId="2" fillId="7" borderId="2" xfId="15" applyFont="1" applyFill="1" applyBorder="1" applyAlignment="1">
      <alignment horizontal="left" wrapText="1"/>
    </xf>
    <xf numFmtId="0" fontId="2" fillId="2" borderId="2" xfId="15" applyFont="1" applyFill="1" applyBorder="1" applyAlignment="1">
      <alignment wrapText="1"/>
    </xf>
    <xf numFmtId="0" fontId="2" fillId="0" borderId="2" xfId="16" applyNumberFormat="1" applyFont="1" applyBorder="1" applyAlignment="1">
      <alignment horizontal="center" vertical="center"/>
    </xf>
    <xf numFmtId="0" fontId="49" fillId="2" borderId="2" xfId="15" applyFont="1" applyFill="1" applyBorder="1" applyAlignment="1">
      <alignment horizontal="left"/>
    </xf>
    <xf numFmtId="0" fontId="2" fillId="0" borderId="2" xfId="15" applyFont="1" applyBorder="1" applyAlignment="1">
      <alignment horizontal="center"/>
    </xf>
    <xf numFmtId="0" fontId="6" fillId="0" borderId="2" xfId="15" applyFont="1" applyBorder="1" applyAlignment="1">
      <alignment horizontal="right"/>
    </xf>
    <xf numFmtId="0" fontId="31" fillId="5" borderId="2" xfId="15" applyFont="1" applyFill="1" applyBorder="1" applyAlignment="1">
      <alignment wrapText="1" shrinkToFit="1"/>
    </xf>
    <xf numFmtId="4" fontId="2" fillId="6" borderId="2" xfId="15" applyNumberFormat="1" applyFont="1" applyFill="1" applyBorder="1" applyAlignment="1">
      <alignment wrapText="1"/>
    </xf>
    <xf numFmtId="0" fontId="64" fillId="0" borderId="2" xfId="15" applyFont="1" applyBorder="1" applyAlignment="1">
      <alignment wrapText="1"/>
    </xf>
    <xf numFmtId="0" fontId="37" fillId="0" borderId="2" xfId="15" applyFont="1" applyBorder="1" applyAlignment="1">
      <alignment horizontal="right"/>
    </xf>
    <xf numFmtId="0" fontId="2" fillId="5" borderId="2" xfId="15" applyFont="1" applyFill="1" applyBorder="1" applyAlignment="1">
      <alignment horizontal="center"/>
    </xf>
    <xf numFmtId="0" fontId="18" fillId="5" borderId="2" xfId="15" applyFont="1" applyFill="1" applyBorder="1" applyAlignment="1">
      <alignment wrapText="1"/>
    </xf>
    <xf numFmtId="0" fontId="18" fillId="7" borderId="2" xfId="15" applyFont="1" applyFill="1" applyBorder="1" applyAlignment="1">
      <alignment wrapText="1"/>
    </xf>
    <xf numFmtId="0" fontId="52" fillId="0" borderId="2" xfId="15" applyBorder="1" applyAlignment="1">
      <alignment horizontal="center" vertical="center"/>
    </xf>
    <xf numFmtId="0" fontId="52" fillId="7" borderId="2" xfId="15" applyFill="1" applyBorder="1" applyAlignment="1">
      <alignment horizontal="center" vertical="center"/>
    </xf>
    <xf numFmtId="0" fontId="2" fillId="7" borderId="2" xfId="15" applyFont="1" applyFill="1" applyBorder="1" applyAlignment="1">
      <alignment wrapText="1"/>
    </xf>
    <xf numFmtId="0" fontId="6" fillId="7" borderId="2" xfId="15" applyFont="1" applyFill="1" applyBorder="1" applyAlignment="1">
      <alignment wrapText="1"/>
    </xf>
    <xf numFmtId="0" fontId="2" fillId="9" borderId="2" xfId="15" applyFont="1" applyFill="1" applyBorder="1" applyAlignment="1">
      <alignment horizontal="center" vertical="center"/>
    </xf>
    <xf numFmtId="0" fontId="18" fillId="9" borderId="2" xfId="15" applyFont="1" applyFill="1" applyBorder="1" applyAlignment="1">
      <alignment horizontal="center" wrapText="1"/>
    </xf>
    <xf numFmtId="0" fontId="6" fillId="9" borderId="2" xfId="15" applyFont="1" applyFill="1" applyBorder="1" applyAlignment="1">
      <alignment wrapText="1"/>
    </xf>
    <xf numFmtId="0" fontId="44" fillId="0" borderId="2" xfId="15" applyFont="1" applyBorder="1" applyAlignment="1">
      <alignment wrapText="1"/>
    </xf>
    <xf numFmtId="0" fontId="2" fillId="7" borderId="2" xfId="15" applyFont="1" applyFill="1" applyBorder="1" applyAlignment="1">
      <alignment horizontal="center"/>
    </xf>
    <xf numFmtId="0" fontId="2" fillId="2" borderId="2" xfId="15" applyFont="1" applyFill="1" applyBorder="1" applyAlignment="1">
      <alignment horizontal="center"/>
    </xf>
    <xf numFmtId="0" fontId="2" fillId="10" borderId="2" xfId="15" applyFont="1" applyFill="1" applyBorder="1" applyAlignment="1">
      <alignment horizontal="center" vertical="center"/>
    </xf>
    <xf numFmtId="0" fontId="18" fillId="10" borderId="2" xfId="15" applyFont="1" applyFill="1" applyBorder="1" applyAlignment="1">
      <alignment horizontal="center" wrapText="1"/>
    </xf>
    <xf numFmtId="2" fontId="2" fillId="6" borderId="2" xfId="15" applyNumberFormat="1" applyFont="1" applyFill="1" applyBorder="1" applyAlignment="1">
      <alignment wrapText="1"/>
    </xf>
    <xf numFmtId="0" fontId="2" fillId="9" borderId="2" xfId="15" applyFont="1" applyFill="1" applyBorder="1" applyAlignment="1">
      <alignment wrapText="1"/>
    </xf>
    <xf numFmtId="0" fontId="20" fillId="0" borderId="2" xfId="15" applyFont="1" applyBorder="1" applyAlignment="1">
      <alignment wrapText="1"/>
    </xf>
    <xf numFmtId="0" fontId="18" fillId="9" borderId="2" xfId="15" applyFont="1" applyFill="1" applyBorder="1" applyAlignment="1">
      <alignment wrapText="1"/>
    </xf>
    <xf numFmtId="0" fontId="51" fillId="0" borderId="2" xfId="15" applyFont="1" applyBorder="1" applyAlignment="1">
      <alignment wrapText="1"/>
    </xf>
    <xf numFmtId="0" fontId="50" fillId="7" borderId="8" xfId="3" applyFont="1" applyFill="1" applyBorder="1" applyAlignment="1">
      <alignment horizontal="left" vertical="center"/>
    </xf>
    <xf numFmtId="0" fontId="51" fillId="7" borderId="2" xfId="15" applyFont="1" applyFill="1" applyBorder="1" applyAlignment="1">
      <alignment wrapText="1"/>
    </xf>
    <xf numFmtId="0" fontId="2" fillId="9" borderId="2" xfId="15" applyFont="1" applyFill="1" applyBorder="1" applyAlignment="1">
      <alignment horizontal="center"/>
    </xf>
    <xf numFmtId="0" fontId="6" fillId="0" borderId="2" xfId="15" applyFont="1" applyBorder="1" applyAlignment="1">
      <alignment horizontal="left"/>
    </xf>
    <xf numFmtId="0" fontId="31" fillId="0" borderId="2" xfId="15" applyFont="1" applyBorder="1" applyAlignment="1">
      <alignment wrapText="1"/>
    </xf>
    <xf numFmtId="2" fontId="2" fillId="0" borderId="2" xfId="15" applyNumberFormat="1" applyFont="1" applyBorder="1" applyAlignment="1">
      <alignment wrapText="1"/>
    </xf>
    <xf numFmtId="2" fontId="48" fillId="6" borderId="2" xfId="15" applyNumberFormat="1" applyFont="1" applyFill="1" applyBorder="1" applyAlignment="1">
      <alignment wrapText="1"/>
    </xf>
    <xf numFmtId="2" fontId="48" fillId="0" borderId="2" xfId="15" applyNumberFormat="1" applyFont="1" applyBorder="1" applyAlignment="1">
      <alignment wrapText="1"/>
    </xf>
    <xf numFmtId="2" fontId="2" fillId="7" borderId="2" xfId="15" applyNumberFormat="1" applyFont="1" applyFill="1" applyBorder="1" applyAlignment="1">
      <alignment wrapText="1"/>
    </xf>
    <xf numFmtId="0" fontId="18" fillId="7" borderId="2" xfId="15" applyFont="1" applyFill="1" applyBorder="1" applyAlignment="1">
      <alignment horizontal="left" vertical="center" wrapText="1"/>
    </xf>
    <xf numFmtId="0" fontId="2" fillId="0" borderId="2" xfId="15" applyFont="1" applyBorder="1" applyAlignment="1">
      <alignment horizontal="center" wrapText="1"/>
    </xf>
    <xf numFmtId="0" fontId="2" fillId="5" borderId="2" xfId="15" applyFont="1" applyFill="1" applyBorder="1" applyAlignment="1">
      <alignment horizontal="center" wrapText="1"/>
    </xf>
    <xf numFmtId="2" fontId="2" fillId="5" borderId="2" xfId="15" applyNumberFormat="1" applyFont="1" applyFill="1" applyBorder="1" applyAlignment="1">
      <alignment wrapText="1"/>
    </xf>
    <xf numFmtId="2" fontId="2" fillId="2" borderId="2" xfId="15" applyNumberFormat="1" applyFont="1" applyFill="1" applyBorder="1" applyAlignment="1">
      <alignment wrapText="1"/>
    </xf>
    <xf numFmtId="0" fontId="2" fillId="9" borderId="2" xfId="15" applyFont="1" applyFill="1" applyBorder="1" applyAlignment="1">
      <alignment horizontal="center" wrapText="1"/>
    </xf>
    <xf numFmtId="2" fontId="2" fillId="9" borderId="2" xfId="15" applyNumberFormat="1" applyFont="1" applyFill="1" applyBorder="1" applyAlignment="1">
      <alignment wrapText="1"/>
    </xf>
    <xf numFmtId="0" fontId="2" fillId="2" borderId="2" xfId="3" applyFont="1" applyFill="1" applyBorder="1" applyAlignment="1">
      <alignment horizontal="left" vertical="center"/>
    </xf>
    <xf numFmtId="2" fontId="48" fillId="9" borderId="2" xfId="15" applyNumberFormat="1" applyFont="1" applyFill="1" applyBorder="1" applyAlignment="1">
      <alignment wrapText="1"/>
    </xf>
    <xf numFmtId="0" fontId="2" fillId="9" borderId="2" xfId="15" applyFont="1" applyFill="1" applyBorder="1" applyAlignment="1">
      <alignment horizontal="left" wrapText="1"/>
    </xf>
    <xf numFmtId="0" fontId="2" fillId="7" borderId="2" xfId="15" applyFont="1" applyFill="1" applyBorder="1" applyAlignment="1">
      <alignment horizontal="center" wrapText="1"/>
    </xf>
    <xf numFmtId="0" fontId="2" fillId="2" borderId="2" xfId="15" applyFont="1" applyFill="1" applyBorder="1" applyAlignment="1">
      <alignment horizontal="center" wrapText="1"/>
    </xf>
    <xf numFmtId="0" fontId="4" fillId="7" borderId="2" xfId="15" applyFont="1" applyFill="1" applyBorder="1" applyAlignment="1">
      <alignment horizontal="center" wrapText="1"/>
    </xf>
    <xf numFmtId="0" fontId="4" fillId="7" borderId="2" xfId="15" applyFont="1" applyFill="1" applyBorder="1" applyAlignment="1">
      <alignment wrapText="1"/>
    </xf>
    <xf numFmtId="2" fontId="4" fillId="7" borderId="2" xfId="15" applyNumberFormat="1" applyFont="1" applyFill="1" applyBorder="1" applyAlignment="1">
      <alignment wrapText="1"/>
    </xf>
    <xf numFmtId="167" fontId="0" fillId="0" borderId="2" xfId="17" applyNumberFormat="1" applyFont="1" applyBorder="1" applyAlignment="1"/>
    <xf numFmtId="2" fontId="18" fillId="7" borderId="2" xfId="15" applyNumberFormat="1" applyFont="1" applyFill="1" applyBorder="1" applyAlignment="1">
      <alignment horizontal="center" wrapText="1"/>
    </xf>
    <xf numFmtId="2" fontId="2" fillId="0" borderId="2" xfId="17" applyNumberFormat="1" applyFont="1" applyBorder="1" applyAlignment="1"/>
    <xf numFmtId="0" fontId="37" fillId="0" borderId="2" xfId="15" applyFont="1" applyBorder="1" applyAlignment="1">
      <alignment wrapText="1"/>
    </xf>
    <xf numFmtId="0" fontId="52" fillId="0" borderId="0" xfId="15" applyAlignment="1">
      <alignment wrapText="1"/>
    </xf>
    <xf numFmtId="0" fontId="52" fillId="0" borderId="0" xfId="15"/>
    <xf numFmtId="0" fontId="20" fillId="0" borderId="0" xfId="15" applyFont="1"/>
    <xf numFmtId="0" fontId="20" fillId="2" borderId="0" xfId="15" applyFont="1" applyFill="1"/>
    <xf numFmtId="0" fontId="53" fillId="0" borderId="0" xfId="15" applyFont="1"/>
    <xf numFmtId="0" fontId="52" fillId="2" borderId="0" xfId="15" applyFill="1"/>
    <xf numFmtId="0" fontId="54" fillId="0" borderId="0" xfId="15" applyFont="1"/>
    <xf numFmtId="0" fontId="55" fillId="0" borderId="0" xfId="15" applyFont="1"/>
    <xf numFmtId="0" fontId="56" fillId="0" borderId="0" xfId="15" applyFont="1"/>
    <xf numFmtId="0" fontId="2" fillId="5" borderId="2" xfId="15" applyFont="1" applyFill="1" applyBorder="1"/>
    <xf numFmtId="0" fontId="58" fillId="0" borderId="0" xfId="15" applyFont="1"/>
    <xf numFmtId="4" fontId="13" fillId="5" borderId="2" xfId="15" applyNumberFormat="1" applyFont="1" applyFill="1" applyBorder="1"/>
    <xf numFmtId="4" fontId="40" fillId="5" borderId="2" xfId="15" applyNumberFormat="1" applyFont="1" applyFill="1" applyBorder="1"/>
    <xf numFmtId="4" fontId="2" fillId="0" borderId="2" xfId="15" applyNumberFormat="1" applyFont="1" applyBorder="1" applyAlignment="1">
      <alignment horizontal="right"/>
    </xf>
    <xf numFmtId="4" fontId="2" fillId="0" borderId="2" xfId="15" applyNumberFormat="1" applyFont="1" applyBorder="1"/>
    <xf numFmtId="4" fontId="41" fillId="0" borderId="2" xfId="15" applyNumberFormat="1" applyFont="1" applyBorder="1"/>
    <xf numFmtId="4" fontId="2" fillId="2" borderId="2" xfId="15" applyNumberFormat="1" applyFont="1" applyFill="1" applyBorder="1"/>
    <xf numFmtId="4" fontId="2" fillId="5" borderId="2" xfId="15" applyNumberFormat="1" applyFont="1" applyFill="1" applyBorder="1"/>
    <xf numFmtId="4" fontId="39" fillId="5" borderId="2" xfId="15" applyNumberFormat="1" applyFont="1" applyFill="1" applyBorder="1"/>
    <xf numFmtId="4" fontId="41" fillId="5" borderId="2" xfId="15" applyNumberFormat="1" applyFont="1" applyFill="1" applyBorder="1"/>
    <xf numFmtId="4" fontId="12" fillId="5" borderId="2" xfId="15" applyNumberFormat="1" applyFont="1" applyFill="1" applyBorder="1"/>
    <xf numFmtId="4" fontId="18" fillId="0" borderId="2" xfId="15" applyNumberFormat="1" applyFont="1" applyBorder="1"/>
    <xf numFmtId="0" fontId="2" fillId="5" borderId="0" xfId="15" applyFont="1" applyFill="1" applyAlignment="1">
      <alignment vertical="center"/>
    </xf>
    <xf numFmtId="0" fontId="6" fillId="7" borderId="2" xfId="15" applyFont="1" applyFill="1" applyBorder="1"/>
    <xf numFmtId="0" fontId="59" fillId="0" borderId="0" xfId="15" applyFont="1"/>
    <xf numFmtId="0" fontId="2" fillId="0" borderId="2" xfId="15" applyFont="1" applyBorder="1"/>
    <xf numFmtId="2" fontId="2" fillId="0" borderId="2" xfId="15" applyNumberFormat="1" applyFont="1" applyBorder="1"/>
    <xf numFmtId="4" fontId="35" fillId="7" borderId="2" xfId="15" applyNumberFormat="1" applyFont="1" applyFill="1" applyBorder="1"/>
    <xf numFmtId="0" fontId="35" fillId="7" borderId="2" xfId="15" applyFont="1" applyFill="1" applyBorder="1"/>
    <xf numFmtId="4" fontId="2" fillId="6" borderId="2" xfId="15" applyNumberFormat="1" applyFont="1" applyFill="1" applyBorder="1"/>
    <xf numFmtId="4" fontId="24" fillId="0" borderId="2" xfId="15" applyNumberFormat="1" applyFont="1" applyBorder="1"/>
    <xf numFmtId="0" fontId="24" fillId="0" borderId="2" xfId="15" applyFont="1" applyBorder="1"/>
    <xf numFmtId="4" fontId="24" fillId="6" borderId="2" xfId="15" applyNumberFormat="1" applyFont="1" applyFill="1" applyBorder="1"/>
    <xf numFmtId="4" fontId="24" fillId="2" borderId="2" xfId="15" applyNumberFormat="1" applyFont="1" applyFill="1" applyBorder="1"/>
    <xf numFmtId="0" fontId="24" fillId="2" borderId="2" xfId="15" applyFont="1" applyFill="1" applyBorder="1"/>
    <xf numFmtId="0" fontId="58" fillId="2" borderId="0" xfId="15" applyFont="1" applyFill="1"/>
    <xf numFmtId="4" fontId="43" fillId="6" borderId="2" xfId="15" applyNumberFormat="1" applyFont="1" applyFill="1" applyBorder="1"/>
    <xf numFmtId="4" fontId="43" fillId="0" borderId="2" xfId="15" applyNumberFormat="1" applyFont="1" applyBorder="1"/>
    <xf numFmtId="0" fontId="43" fillId="0" borderId="2" xfId="15" applyFont="1" applyBorder="1"/>
    <xf numFmtId="0" fontId="2" fillId="0" borderId="0" xfId="15" applyFont="1" applyAlignment="1">
      <alignment horizontal="left" wrapText="1"/>
    </xf>
    <xf numFmtId="0" fontId="60" fillId="0" borderId="0" xfId="15" applyFont="1"/>
    <xf numFmtId="4" fontId="12" fillId="0" borderId="2" xfId="15" applyNumberFormat="1" applyFont="1" applyBorder="1"/>
    <xf numFmtId="4" fontId="12" fillId="6" borderId="2" xfId="15" applyNumberFormat="1" applyFont="1" applyFill="1" applyBorder="1"/>
    <xf numFmtId="2" fontId="2" fillId="5" borderId="2" xfId="15" applyNumberFormat="1" applyFont="1" applyFill="1" applyBorder="1"/>
    <xf numFmtId="0" fontId="2" fillId="6" borderId="2" xfId="15" applyFont="1" applyFill="1" applyBorder="1"/>
    <xf numFmtId="4" fontId="35" fillId="0" borderId="2" xfId="15" applyNumberFormat="1" applyFont="1" applyBorder="1"/>
    <xf numFmtId="0" fontId="35" fillId="0" borderId="2" xfId="15" applyFont="1" applyBorder="1"/>
    <xf numFmtId="0" fontId="35" fillId="6" borderId="2" xfId="15" applyFont="1" applyFill="1" applyBorder="1"/>
    <xf numFmtId="0" fontId="6" fillId="2" borderId="2" xfId="15" applyFont="1" applyFill="1" applyBorder="1"/>
    <xf numFmtId="4" fontId="2" fillId="7" borderId="2" xfId="15" applyNumberFormat="1" applyFont="1" applyFill="1" applyBorder="1"/>
    <xf numFmtId="0" fontId="2" fillId="7" borderId="2" xfId="15" applyFont="1" applyFill="1" applyBorder="1"/>
    <xf numFmtId="4" fontId="45" fillId="7" borderId="2" xfId="15" applyNumberFormat="1" applyFont="1" applyFill="1" applyBorder="1"/>
    <xf numFmtId="0" fontId="45" fillId="7" borderId="2" xfId="15" applyFont="1" applyFill="1" applyBorder="1"/>
    <xf numFmtId="14" fontId="2" fillId="2" borderId="2" xfId="15" applyNumberFormat="1" applyFont="1" applyFill="1" applyBorder="1"/>
    <xf numFmtId="0" fontId="61" fillId="0" borderId="0" xfId="15" applyFont="1"/>
    <xf numFmtId="14" fontId="2" fillId="0" borderId="2" xfId="15" applyNumberFormat="1" applyFont="1" applyBorder="1"/>
    <xf numFmtId="4" fontId="18" fillId="5" borderId="2" xfId="15" applyNumberFormat="1" applyFont="1" applyFill="1" applyBorder="1"/>
    <xf numFmtId="4" fontId="5" fillId="5" borderId="2" xfId="15" applyNumberFormat="1" applyFont="1" applyFill="1" applyBorder="1"/>
    <xf numFmtId="0" fontId="5" fillId="5" borderId="2" xfId="15" applyFont="1" applyFill="1" applyBorder="1"/>
    <xf numFmtId="0" fontId="6" fillId="0" borderId="2" xfId="15" applyFont="1" applyBorder="1"/>
    <xf numFmtId="0" fontId="52" fillId="0" borderId="2" xfId="15" applyBorder="1"/>
    <xf numFmtId="0" fontId="62" fillId="0" borderId="2" xfId="15" applyFont="1" applyBorder="1"/>
    <xf numFmtId="0" fontId="62" fillId="0" borderId="0" xfId="15" applyFont="1"/>
    <xf numFmtId="0" fontId="62" fillId="7" borderId="2" xfId="15" applyFont="1" applyFill="1" applyBorder="1"/>
    <xf numFmtId="4" fontId="31" fillId="5" borderId="2" xfId="15" applyNumberFormat="1" applyFont="1" applyFill="1" applyBorder="1"/>
    <xf numFmtId="0" fontId="52" fillId="7" borderId="2" xfId="15" applyFill="1" applyBorder="1"/>
    <xf numFmtId="0" fontId="47" fillId="0" borderId="2" xfId="15" applyFont="1" applyBorder="1" applyAlignment="1">
      <alignment horizontal="right" wrapText="1"/>
    </xf>
    <xf numFmtId="0" fontId="47" fillId="0" borderId="2" xfId="15" applyFont="1" applyBorder="1" applyAlignment="1">
      <alignment horizontal="right"/>
    </xf>
    <xf numFmtId="0" fontId="47" fillId="0" borderId="2" xfId="3" applyFont="1" applyBorder="1" applyAlignment="1">
      <alignment horizontal="right"/>
    </xf>
    <xf numFmtId="0" fontId="14" fillId="0" borderId="2" xfId="3" applyFont="1" applyBorder="1" applyAlignment="1">
      <alignment horizontal="right"/>
    </xf>
    <xf numFmtId="2" fontId="2" fillId="2" borderId="2" xfId="15" applyNumberFormat="1" applyFont="1" applyFill="1" applyBorder="1"/>
    <xf numFmtId="0" fontId="48" fillId="6" borderId="2" xfId="15" applyFont="1" applyFill="1" applyBorder="1"/>
    <xf numFmtId="0" fontId="2" fillId="2" borderId="2" xfId="15" applyFont="1" applyFill="1" applyBorder="1"/>
    <xf numFmtId="2" fontId="2" fillId="7" borderId="2" xfId="15" applyNumberFormat="1" applyFont="1" applyFill="1" applyBorder="1"/>
    <xf numFmtId="0" fontId="52" fillId="7" borderId="0" xfId="15" applyFill="1"/>
    <xf numFmtId="0" fontId="49" fillId="0" borderId="2" xfId="15" applyFont="1" applyBorder="1"/>
    <xf numFmtId="0" fontId="49" fillId="5" borderId="2" xfId="15" applyFont="1" applyFill="1" applyBorder="1"/>
    <xf numFmtId="0" fontId="52" fillId="11" borderId="0" xfId="15" applyFill="1"/>
    <xf numFmtId="2" fontId="2" fillId="6" borderId="2" xfId="15" applyNumberFormat="1" applyFont="1" applyFill="1" applyBorder="1"/>
    <xf numFmtId="2" fontId="20" fillId="0" borderId="2" xfId="15" applyNumberFormat="1" applyFont="1" applyBorder="1"/>
    <xf numFmtId="0" fontId="20" fillId="2" borderId="2" xfId="15" applyFont="1" applyFill="1" applyBorder="1"/>
    <xf numFmtId="0" fontId="63" fillId="0" borderId="2" xfId="15" applyFont="1" applyBorder="1"/>
    <xf numFmtId="0" fontId="64" fillId="0" borderId="2" xfId="15" applyFont="1" applyBorder="1"/>
    <xf numFmtId="0" fontId="31" fillId="5" borderId="2" xfId="15" applyFont="1" applyFill="1" applyBorder="1"/>
    <xf numFmtId="0" fontId="31" fillId="0" borderId="2" xfId="15" applyFont="1" applyBorder="1"/>
    <xf numFmtId="2" fontId="49" fillId="6" borderId="2" xfId="15" applyNumberFormat="1" applyFont="1" applyFill="1" applyBorder="1"/>
    <xf numFmtId="0" fontId="52" fillId="5" borderId="2" xfId="15" applyFill="1" applyBorder="1"/>
    <xf numFmtId="0" fontId="31" fillId="7" borderId="2" xfId="15" applyFont="1" applyFill="1" applyBorder="1"/>
    <xf numFmtId="2" fontId="52" fillId="0" borderId="2" xfId="15" applyNumberFormat="1" applyBorder="1"/>
    <xf numFmtId="0" fontId="20" fillId="6" borderId="2" xfId="15" applyFont="1" applyFill="1" applyBorder="1"/>
    <xf numFmtId="0" fontId="2" fillId="0" borderId="2" xfId="15" applyFont="1" applyBorder="1" applyAlignment="1">
      <alignment horizontal="left" vertical="center" wrapText="1"/>
    </xf>
    <xf numFmtId="0" fontId="20" fillId="0" borderId="2" xfId="15" applyFont="1" applyBorder="1"/>
    <xf numFmtId="0" fontId="2" fillId="9" borderId="2" xfId="15" applyFont="1" applyFill="1" applyBorder="1"/>
    <xf numFmtId="2" fontId="2" fillId="9" borderId="2" xfId="15" applyNumberFormat="1" applyFont="1" applyFill="1" applyBorder="1"/>
    <xf numFmtId="0" fontId="52" fillId="9" borderId="2" xfId="15" applyFill="1" applyBorder="1"/>
    <xf numFmtId="0" fontId="2" fillId="10" borderId="2" xfId="15" applyFont="1" applyFill="1" applyBorder="1"/>
    <xf numFmtId="2" fontId="2" fillId="10" borderId="2" xfId="15" applyNumberFormat="1" applyFont="1" applyFill="1" applyBorder="1"/>
    <xf numFmtId="0" fontId="50" fillId="0" borderId="8" xfId="3" applyFont="1" applyBorder="1" applyAlignment="1">
      <alignment horizontal="left" vertical="center"/>
    </xf>
    <xf numFmtId="2" fontId="4" fillId="6" borderId="2" xfId="15" applyNumberFormat="1" applyFont="1" applyFill="1" applyBorder="1"/>
    <xf numFmtId="2" fontId="4" fillId="7" borderId="2" xfId="15" applyNumberFormat="1" applyFont="1" applyFill="1" applyBorder="1"/>
    <xf numFmtId="2" fontId="48" fillId="6" borderId="2" xfId="15" applyNumberFormat="1" applyFont="1" applyFill="1" applyBorder="1"/>
    <xf numFmtId="2" fontId="48" fillId="0" borderId="2" xfId="15" applyNumberFormat="1" applyFont="1" applyBorder="1"/>
    <xf numFmtId="167" fontId="20" fillId="7" borderId="2" xfId="17" applyNumberFormat="1" applyFont="1" applyFill="1" applyBorder="1" applyAlignment="1"/>
    <xf numFmtId="0" fontId="65" fillId="0" borderId="2" xfId="15" applyFont="1" applyBorder="1"/>
    <xf numFmtId="0" fontId="66" fillId="0" borderId="2" xfId="15" applyFont="1" applyBorder="1"/>
    <xf numFmtId="168" fontId="2" fillId="0" borderId="2" xfId="15" applyNumberFormat="1" applyFont="1" applyBorder="1"/>
    <xf numFmtId="168" fontId="2" fillId="7" borderId="2" xfId="15" applyNumberFormat="1" applyFont="1" applyFill="1" applyBorder="1"/>
    <xf numFmtId="2" fontId="69" fillId="9" borderId="2" xfId="15" applyNumberFormat="1" applyFont="1" applyFill="1" applyBorder="1" applyAlignment="1">
      <alignment wrapText="1"/>
    </xf>
    <xf numFmtId="0" fontId="70" fillId="9" borderId="2" xfId="15" applyFont="1" applyFill="1" applyBorder="1"/>
    <xf numFmtId="0" fontId="2" fillId="9" borderId="2" xfId="14" applyFont="1" applyFill="1" applyBorder="1" applyAlignment="1">
      <alignment horizontal="center" vertical="center" wrapText="1"/>
    </xf>
    <xf numFmtId="0" fontId="18" fillId="9" borderId="2" xfId="14" applyFont="1" applyFill="1" applyBorder="1" applyAlignment="1">
      <alignment horizontal="center" wrapText="1"/>
    </xf>
    <xf numFmtId="0" fontId="2" fillId="9" borderId="2" xfId="14" applyFont="1" applyFill="1" applyBorder="1" applyAlignment="1">
      <alignment wrapText="1"/>
    </xf>
    <xf numFmtId="2" fontId="2" fillId="9" borderId="2" xfId="14" applyNumberFormat="1" applyFont="1" applyFill="1" applyBorder="1" applyAlignment="1">
      <alignment wrapText="1"/>
    </xf>
    <xf numFmtId="0" fontId="2" fillId="9" borderId="2" xfId="14" applyFont="1" applyFill="1" applyBorder="1" applyAlignment="1">
      <alignment horizontal="left" wrapText="1"/>
    </xf>
    <xf numFmtId="0" fontId="20" fillId="9" borderId="2" xfId="24" applyFill="1" applyBorder="1" applyAlignment="1">
      <alignment wrapText="1"/>
    </xf>
    <xf numFmtId="0" fontId="20" fillId="0" borderId="2" xfId="24" applyBorder="1" applyAlignment="1">
      <alignment wrapText="1"/>
    </xf>
    <xf numFmtId="0" fontId="5" fillId="0" borderId="2" xfId="0" applyFont="1" applyBorder="1" applyAlignment="1">
      <alignment vertical="center" wrapText="1"/>
    </xf>
    <xf numFmtId="169" fontId="2" fillId="0" borderId="2" xfId="0" applyNumberFormat="1" applyFont="1" applyBorder="1" applyAlignment="1">
      <alignment vertical="center"/>
    </xf>
    <xf numFmtId="169" fontId="6" fillId="0" borderId="2" xfId="0" applyNumberFormat="1" applyFont="1" applyBorder="1" applyAlignment="1"/>
    <xf numFmtId="170" fontId="2" fillId="5" borderId="2" xfId="15" applyNumberFormat="1" applyFont="1" applyFill="1" applyBorder="1" applyAlignment="1">
      <alignment horizontal="right" wrapText="1"/>
    </xf>
    <xf numFmtId="169" fontId="20" fillId="0" borderId="2" xfId="15" applyNumberFormat="1" applyFont="1" applyBorder="1"/>
    <xf numFmtId="2" fontId="12" fillId="0" borderId="0" xfId="0" applyNumberFormat="1" applyFont="1" applyBorder="1"/>
    <xf numFmtId="4" fontId="8" fillId="0" borderId="0" xfId="0" applyNumberFormat="1" applyFont="1" applyBorder="1" applyAlignment="1">
      <alignment vertical="center"/>
    </xf>
    <xf numFmtId="169" fontId="6" fillId="0" borderId="0" xfId="0" applyNumberFormat="1" applyFont="1" applyBorder="1" applyAlignment="1"/>
    <xf numFmtId="0" fontId="72" fillId="0" borderId="0" xfId="0" applyFont="1" applyBorder="1" applyAlignment="1">
      <alignment horizontal="center" vertical="center" wrapText="1"/>
    </xf>
    <xf numFmtId="0" fontId="73" fillId="0" borderId="2" xfId="0" applyFont="1" applyBorder="1" applyAlignment="1">
      <alignment vertical="distributed"/>
    </xf>
    <xf numFmtId="0" fontId="72" fillId="0" borderId="2" xfId="0" applyFont="1" applyBorder="1" applyAlignment="1">
      <alignment horizontal="center" vertical="center" wrapText="1"/>
    </xf>
    <xf numFmtId="2" fontId="72" fillId="0" borderId="2" xfId="0" applyNumberFormat="1" applyFont="1" applyBorder="1" applyAlignment="1">
      <alignment horizontal="center" vertical="center" wrapText="1"/>
    </xf>
    <xf numFmtId="0" fontId="74" fillId="0" borderId="2" xfId="0" applyFont="1" applyBorder="1" applyAlignment="1">
      <alignment vertical="center" wrapText="1"/>
    </xf>
    <xf numFmtId="0" fontId="75" fillId="0" borderId="2" xfId="0" applyFont="1" applyBorder="1"/>
    <xf numFmtId="0" fontId="75" fillId="0" borderId="2" xfId="0" applyFont="1" applyBorder="1" applyAlignment="1">
      <alignment wrapText="1"/>
    </xf>
    <xf numFmtId="2" fontId="75" fillId="0" borderId="2" xfId="0" applyNumberFormat="1" applyFont="1" applyBorder="1"/>
    <xf numFmtId="169" fontId="76" fillId="0" borderId="2" xfId="0" applyNumberFormat="1" applyFont="1" applyBorder="1" applyAlignment="1">
      <alignment vertical="center"/>
    </xf>
    <xf numFmtId="2" fontId="75" fillId="0" borderId="2" xfId="0" applyNumberFormat="1" applyFont="1" applyFill="1" applyBorder="1"/>
    <xf numFmtId="0" fontId="75" fillId="0" borderId="2" xfId="0" applyFont="1" applyBorder="1" applyAlignment="1">
      <alignment vertical="distributed"/>
    </xf>
    <xf numFmtId="0" fontId="75" fillId="0" borderId="2" xfId="0" applyFont="1" applyBorder="1" applyAlignment="1">
      <alignment vertical="distributed" wrapText="1"/>
    </xf>
    <xf numFmtId="169" fontId="76" fillId="0" borderId="2" xfId="0" applyNumberFormat="1" applyFont="1" applyBorder="1" applyAlignment="1"/>
    <xf numFmtId="2" fontId="75" fillId="0" borderId="2" xfId="0" applyNumberFormat="1" applyFont="1" applyBorder="1" applyAlignment="1">
      <alignment horizontal="right"/>
    </xf>
    <xf numFmtId="49" fontId="75" fillId="0" borderId="2" xfId="0" applyNumberFormat="1" applyFont="1" applyBorder="1" applyAlignment="1">
      <alignment vertical="distributed" wrapText="1"/>
    </xf>
    <xf numFmtId="0" fontId="75" fillId="0" borderId="2" xfId="0" applyFont="1" applyBorder="1" applyAlignment="1">
      <alignment horizontal="center" wrapText="1"/>
    </xf>
    <xf numFmtId="0" fontId="75" fillId="0" borderId="2" xfId="0" applyFont="1" applyBorder="1" applyAlignment="1">
      <alignment horizontal="left" wrapText="1"/>
    </xf>
    <xf numFmtId="0" fontId="75" fillId="0" borderId="2" xfId="0" applyFont="1" applyBorder="1" applyAlignment="1">
      <alignment horizontal="left" vertical="top" wrapText="1"/>
    </xf>
    <xf numFmtId="0" fontId="75" fillId="0" borderId="2" xfId="0" applyFont="1" applyFill="1" applyBorder="1"/>
    <xf numFmtId="0" fontId="75" fillId="0" borderId="2" xfId="0" applyFont="1" applyFill="1" applyBorder="1" applyAlignment="1">
      <alignment vertical="distributed" wrapText="1"/>
    </xf>
    <xf numFmtId="2" fontId="75" fillId="0" borderId="2" xfId="0" applyNumberFormat="1" applyFont="1" applyFill="1" applyBorder="1" applyAlignment="1">
      <alignment horizontal="right"/>
    </xf>
    <xf numFmtId="0" fontId="75" fillId="0" borderId="2" xfId="0" applyFont="1" applyBorder="1" applyAlignment="1">
      <alignment horizontal="left" vertical="center" wrapText="1"/>
    </xf>
    <xf numFmtId="0" fontId="75" fillId="0" borderId="2" xfId="0" applyFont="1" applyFill="1" applyBorder="1" applyAlignment="1">
      <alignment wrapText="1"/>
    </xf>
    <xf numFmtId="0" fontId="75" fillId="0" borderId="2" xfId="0" applyFont="1" applyBorder="1" applyAlignment="1">
      <alignment horizontal="right" wrapText="1"/>
    </xf>
    <xf numFmtId="0" fontId="75" fillId="0" borderId="2" xfId="0" applyFont="1" applyBorder="1" applyAlignment="1"/>
    <xf numFmtId="0" fontId="77" fillId="0" borderId="2" xfId="0" applyFont="1" applyBorder="1" applyAlignment="1">
      <alignment vertical="distributed" wrapText="1"/>
    </xf>
    <xf numFmtId="0" fontId="77" fillId="0" borderId="2" xfId="0" applyFont="1" applyBorder="1" applyAlignment="1">
      <alignment wrapText="1"/>
    </xf>
    <xf numFmtId="0" fontId="77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9" fontId="6" fillId="0" borderId="0" xfId="0" applyNumberFormat="1" applyFont="1" applyAlignment="1">
      <alignment vertical="center"/>
    </xf>
    <xf numFmtId="169" fontId="6" fillId="2" borderId="0" xfId="0" applyNumberFormat="1" applyFont="1" applyFill="1" applyAlignment="1">
      <alignment vertical="center"/>
    </xf>
    <xf numFmtId="0" fontId="7" fillId="0" borderId="2" xfId="0" applyFont="1" applyBorder="1" applyAlignment="1">
      <alignment vertical="center" wrapText="1"/>
    </xf>
    <xf numFmtId="166" fontId="76" fillId="0" borderId="2" xfId="0" applyNumberFormat="1" applyFont="1" applyBorder="1" applyAlignment="1">
      <alignment vertical="center"/>
    </xf>
    <xf numFmtId="171" fontId="78" fillId="0" borderId="2" xfId="0" applyNumberFormat="1" applyFont="1" applyBorder="1" applyAlignment="1">
      <alignment vertical="center"/>
    </xf>
    <xf numFmtId="171" fontId="78" fillId="2" borderId="2" xfId="0" applyNumberFormat="1" applyFont="1" applyFill="1" applyBorder="1" applyAlignment="1">
      <alignment vertical="center"/>
    </xf>
    <xf numFmtId="169" fontId="78" fillId="0" borderId="2" xfId="0" applyNumberFormat="1" applyFont="1" applyBorder="1" applyAlignment="1">
      <alignment vertical="center"/>
    </xf>
    <xf numFmtId="169" fontId="78" fillId="2" borderId="2" xfId="0" applyNumberFormat="1" applyFont="1" applyFill="1" applyBorder="1" applyAlignment="1">
      <alignment vertical="center"/>
    </xf>
    <xf numFmtId="2" fontId="12" fillId="0" borderId="7" xfId="0" applyNumberFormat="1" applyFont="1" applyBorder="1"/>
    <xf numFmtId="2" fontId="14" fillId="0" borderId="7" xfId="0" applyNumberFormat="1" applyFont="1" applyBorder="1" applyAlignment="1">
      <alignment vertical="center" wrapText="1"/>
    </xf>
    <xf numFmtId="2" fontId="14" fillId="0" borderId="7" xfId="0" applyNumberFormat="1" applyFont="1" applyFill="1" applyBorder="1" applyAlignment="1">
      <alignment vertical="center" wrapText="1"/>
    </xf>
    <xf numFmtId="2" fontId="1" fillId="0" borderId="7" xfId="0" applyNumberFormat="1" applyFont="1" applyBorder="1" applyAlignment="1">
      <alignment vertical="center" wrapText="1"/>
    </xf>
    <xf numFmtId="2" fontId="12" fillId="0" borderId="7" xfId="0" applyNumberFormat="1" applyFont="1" applyFill="1" applyBorder="1"/>
    <xf numFmtId="0" fontId="12" fillId="0" borderId="8" xfId="0" applyFont="1" applyBorder="1"/>
    <xf numFmtId="0" fontId="12" fillId="0" borderId="8" xfId="0" applyFont="1" applyBorder="1" applyAlignment="1">
      <alignment vertical="distributed"/>
    </xf>
    <xf numFmtId="0" fontId="12" fillId="0" borderId="9" xfId="0" applyFont="1" applyBorder="1"/>
    <xf numFmtId="0" fontId="12" fillId="0" borderId="9" xfId="0" applyFont="1" applyBorder="1" applyAlignment="1">
      <alignment wrapText="1"/>
    </xf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71" fillId="0" borderId="0" xfId="0" applyFont="1" applyBorder="1" applyAlignment="1">
      <alignment wrapText="1"/>
    </xf>
    <xf numFmtId="0" fontId="12" fillId="0" borderId="0" xfId="0" applyFont="1" applyBorder="1" applyAlignment="1">
      <alignment vertical="distributed"/>
    </xf>
    <xf numFmtId="0" fontId="14" fillId="0" borderId="0" xfId="0" applyFont="1" applyBorder="1" applyAlignment="1">
      <alignment vertical="center" wrapText="1"/>
    </xf>
    <xf numFmtId="0" fontId="12" fillId="0" borderId="0" xfId="0" applyFont="1" applyFill="1" applyBorder="1" applyAlignment="1">
      <alignment vertical="distributed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distributed"/>
    </xf>
    <xf numFmtId="0" fontId="17" fillId="0" borderId="0" xfId="0" applyFont="1" applyBorder="1" applyAlignment="1">
      <alignment horizontal="left" vertical="center"/>
    </xf>
    <xf numFmtId="0" fontId="16" fillId="0" borderId="0" xfId="0" applyFont="1" applyBorder="1"/>
    <xf numFmtId="0" fontId="13" fillId="0" borderId="0" xfId="0" applyFont="1" applyBorder="1"/>
    <xf numFmtId="0" fontId="12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 vertical="center"/>
    </xf>
    <xf numFmtId="49" fontId="78" fillId="0" borderId="2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left" vertical="distributed"/>
    </xf>
    <xf numFmtId="0" fontId="12" fillId="0" borderId="6" xfId="0" applyFont="1" applyBorder="1" applyAlignment="1">
      <alignment horizontal="left" vertical="distributed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2" fillId="0" borderId="0" xfId="0" applyFont="1" applyAlignment="1">
      <alignment horizontal="center" vertical="center" wrapText="1"/>
    </xf>
    <xf numFmtId="0" fontId="7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8" fillId="5" borderId="5" xfId="15" applyFont="1" applyFill="1" applyBorder="1" applyAlignment="1">
      <alignment horizontal="center" wrapText="1"/>
    </xf>
    <xf numFmtId="0" fontId="18" fillId="5" borderId="6" xfId="15" applyFont="1" applyFill="1" applyBorder="1" applyAlignment="1">
      <alignment horizontal="center" wrapText="1"/>
    </xf>
    <xf numFmtId="0" fontId="18" fillId="5" borderId="7" xfId="15" applyFont="1" applyFill="1" applyBorder="1" applyAlignment="1">
      <alignment horizontal="center" wrapText="1"/>
    </xf>
    <xf numFmtId="0" fontId="75" fillId="2" borderId="2" xfId="0" applyFont="1" applyFill="1" applyBorder="1" applyAlignment="1">
      <alignment wrapText="1"/>
    </xf>
    <xf numFmtId="0" fontId="75" fillId="2" borderId="2" xfId="0" applyFont="1" applyFill="1" applyBorder="1"/>
    <xf numFmtId="2" fontId="75" fillId="2" borderId="2" xfId="0" applyNumberFormat="1" applyFont="1" applyFill="1" applyBorder="1"/>
    <xf numFmtId="169" fontId="76" fillId="2" borderId="2" xfId="0" applyNumberFormat="1" applyFont="1" applyFill="1" applyBorder="1" applyAlignment="1"/>
    <xf numFmtId="166" fontId="76" fillId="2" borderId="2" xfId="0" applyNumberFormat="1" applyFont="1" applyFill="1" applyBorder="1" applyAlignment="1">
      <alignment vertical="center"/>
    </xf>
  </cellXfs>
  <cellStyles count="25">
    <cellStyle name="Comma 2" xfId="16"/>
    <cellStyle name="Currency 2" xfId="17"/>
    <cellStyle name="Normal" xfId="0" builtinId="0"/>
    <cellStyle name="Normal 2" xfId="2"/>
    <cellStyle name="Normal 2 2" xfId="4"/>
    <cellStyle name="Normal 2 2 2" xfId="18"/>
    <cellStyle name="Normal 2 3" xfId="19"/>
    <cellStyle name="Normal 3" xfId="5"/>
    <cellStyle name="Normal 3 2" xfId="20"/>
    <cellStyle name="Normal 4" xfId="6"/>
    <cellStyle name="Normal 5" xfId="15"/>
    <cellStyle name="Normal 5 2" xfId="24"/>
    <cellStyle name="Normal 7" xfId="7"/>
    <cellStyle name="Normal_Sheet1" xfId="3"/>
    <cellStyle name="Normale_LISTIN97" xfId="8"/>
    <cellStyle name="Standard 3" xfId="9"/>
    <cellStyle name="Валута 2" xfId="21"/>
    <cellStyle name="Нормален 2" xfId="1"/>
    <cellStyle name="Нормален 2 2" xfId="14"/>
    <cellStyle name="Нормален 3" xfId="10"/>
    <cellStyle name="Нормален 3 2" xfId="22"/>
    <cellStyle name="Нормален 4" xfId="13"/>
    <cellStyle name="Нормален 5" xfId="12"/>
    <cellStyle name="Нормален 6" xfId="23"/>
    <cellStyle name="常规 2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012_3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9"/>
  <sheetViews>
    <sheetView tabSelected="1" topLeftCell="B154" zoomScale="120" zoomScaleNormal="120" workbookViewId="0">
      <selection activeCell="B18" sqref="B18"/>
    </sheetView>
  </sheetViews>
  <sheetFormatPr defaultColWidth="9.140625" defaultRowHeight="15"/>
  <cols>
    <col min="1" max="1" width="5.5703125" style="2" hidden="1" customWidth="1"/>
    <col min="2" max="2" width="78" style="2" customWidth="1"/>
    <col min="3" max="3" width="10.28515625" style="2" customWidth="1"/>
    <col min="4" max="4" width="0.28515625" style="17" hidden="1" customWidth="1"/>
    <col min="5" max="5" width="11" style="2" hidden="1" customWidth="1"/>
    <col min="6" max="6" width="8.28515625" style="2" hidden="1" customWidth="1"/>
    <col min="7" max="7" width="10.85546875" style="2" bestFit="1" customWidth="1"/>
    <col min="8" max="8" width="13.42578125" style="2" bestFit="1" customWidth="1"/>
    <col min="9" max="16384" width="9.140625" style="2"/>
  </cols>
  <sheetData>
    <row r="1" spans="1:8">
      <c r="A1" s="23"/>
    </row>
    <row r="2" spans="1:8" s="1" customFormat="1" ht="42.75" customHeight="1">
      <c r="A2" s="438" t="s">
        <v>217</v>
      </c>
      <c r="B2" s="438"/>
      <c r="C2" s="438"/>
      <c r="D2" s="438"/>
    </row>
    <row r="3" spans="1:8" ht="22.5">
      <c r="A3" s="439"/>
      <c r="B3" s="439"/>
      <c r="C3" s="439"/>
      <c r="D3" s="439"/>
    </row>
    <row r="4" spans="1:8" ht="15" customHeight="1">
      <c r="A4" s="439" t="s">
        <v>1799</v>
      </c>
      <c r="B4" s="439"/>
      <c r="C4" s="439"/>
      <c r="D4" s="439"/>
    </row>
    <row r="5" spans="1:8" ht="15.75">
      <c r="A5" s="10" t="s">
        <v>0</v>
      </c>
      <c r="B5" s="9">
        <v>102804588</v>
      </c>
      <c r="C5" s="7"/>
      <c r="D5" s="15"/>
    </row>
    <row r="6" spans="1:8" s="4" customFormat="1" ht="22.5" customHeight="1">
      <c r="A6" s="440" t="s">
        <v>1794</v>
      </c>
      <c r="B6" s="440" t="s">
        <v>1</v>
      </c>
      <c r="C6" s="440" t="s">
        <v>3</v>
      </c>
      <c r="D6" s="400" t="s">
        <v>199</v>
      </c>
      <c r="E6" s="18" t="s">
        <v>1791</v>
      </c>
      <c r="F6" s="401" t="s">
        <v>1935</v>
      </c>
      <c r="G6" s="436" t="s">
        <v>1937</v>
      </c>
      <c r="H6" s="436" t="s">
        <v>1938</v>
      </c>
    </row>
    <row r="7" spans="1:8" s="5" customFormat="1" ht="22.5" customHeight="1">
      <c r="A7" s="441"/>
      <c r="B7" s="441"/>
      <c r="C7" s="441"/>
      <c r="D7" s="16" t="s">
        <v>2</v>
      </c>
      <c r="E7" s="364">
        <v>1.95583</v>
      </c>
      <c r="G7" s="437"/>
      <c r="H7" s="437"/>
    </row>
    <row r="8" spans="1:8" s="5" customFormat="1" ht="23.25">
      <c r="A8" s="372"/>
      <c r="B8" s="373" t="s">
        <v>1936</v>
      </c>
      <c r="C8" s="374"/>
      <c r="D8" s="375"/>
      <c r="E8" s="376"/>
      <c r="G8" s="404"/>
      <c r="H8" s="404"/>
    </row>
    <row r="9" spans="1:8" s="3" customFormat="1" ht="19.5">
      <c r="A9" s="377">
        <v>1</v>
      </c>
      <c r="B9" s="378" t="s">
        <v>1795</v>
      </c>
      <c r="C9" s="377" t="s">
        <v>98</v>
      </c>
      <c r="D9" s="379">
        <v>70</v>
      </c>
      <c r="E9" s="380">
        <f t="shared" ref="E9:E38" si="0">D9/E$7</f>
        <v>35.790431683735292</v>
      </c>
      <c r="F9" s="402">
        <f t="shared" ref="F9:F38" si="1">E9*12/100+E9</f>
        <v>40.085283485783528</v>
      </c>
      <c r="G9" s="406">
        <f t="shared" ref="G9:G38" si="2">F9</f>
        <v>40.085283485783528</v>
      </c>
      <c r="H9" s="405">
        <f>40*1.95583</f>
        <v>78.233199999999997</v>
      </c>
    </row>
    <row r="10" spans="1:8" s="6" customFormat="1" ht="19.5">
      <c r="A10" s="377">
        <v>2</v>
      </c>
      <c r="B10" s="378" t="s">
        <v>1796</v>
      </c>
      <c r="C10" s="377" t="s">
        <v>98</v>
      </c>
      <c r="D10" s="379">
        <v>120</v>
      </c>
      <c r="E10" s="380">
        <f t="shared" si="0"/>
        <v>61.355025743546221</v>
      </c>
      <c r="F10" s="402">
        <f t="shared" si="1"/>
        <v>68.717628832771766</v>
      </c>
      <c r="G10" s="406">
        <f t="shared" si="2"/>
        <v>68.717628832771766</v>
      </c>
      <c r="H10" s="405">
        <f>69*1.95583</f>
        <v>134.95227</v>
      </c>
    </row>
    <row r="11" spans="1:8" s="6" customFormat="1" ht="19.5">
      <c r="A11" s="377">
        <v>3</v>
      </c>
      <c r="B11" s="378" t="s">
        <v>1797</v>
      </c>
      <c r="C11" s="377" t="s">
        <v>98</v>
      </c>
      <c r="D11" s="379">
        <v>40</v>
      </c>
      <c r="E11" s="380">
        <f t="shared" si="0"/>
        <v>20.45167524784874</v>
      </c>
      <c r="F11" s="402">
        <f t="shared" si="1"/>
        <v>22.90587627759059</v>
      </c>
      <c r="G11" s="406">
        <f t="shared" si="2"/>
        <v>22.90587627759059</v>
      </c>
      <c r="H11" s="405">
        <f>23*1.95583</f>
        <v>44.984090000000002</v>
      </c>
    </row>
    <row r="12" spans="1:8" s="6" customFormat="1" ht="19.5">
      <c r="A12" s="377">
        <v>4</v>
      </c>
      <c r="B12" s="378" t="s">
        <v>1798</v>
      </c>
      <c r="C12" s="377" t="s">
        <v>98</v>
      </c>
      <c r="D12" s="379">
        <v>65</v>
      </c>
      <c r="E12" s="380">
        <f t="shared" si="0"/>
        <v>33.233972277754205</v>
      </c>
      <c r="F12" s="402">
        <f t="shared" si="1"/>
        <v>37.222048951084709</v>
      </c>
      <c r="G12" s="406">
        <f t="shared" si="2"/>
        <v>37.222048951084709</v>
      </c>
      <c r="H12" s="405">
        <f>37*1.95583</f>
        <v>72.365709999999993</v>
      </c>
    </row>
    <row r="13" spans="1:8" s="6" customFormat="1" ht="19.5">
      <c r="A13" s="377">
        <v>7</v>
      </c>
      <c r="B13" s="378" t="s">
        <v>1800</v>
      </c>
      <c r="C13" s="377" t="s">
        <v>98</v>
      </c>
      <c r="D13" s="379">
        <v>40</v>
      </c>
      <c r="E13" s="380">
        <f t="shared" si="0"/>
        <v>20.45167524784874</v>
      </c>
      <c r="F13" s="402">
        <f t="shared" si="1"/>
        <v>22.90587627759059</v>
      </c>
      <c r="G13" s="406">
        <f t="shared" si="2"/>
        <v>22.90587627759059</v>
      </c>
      <c r="H13" s="405">
        <f>23*1.95583</f>
        <v>44.984090000000002</v>
      </c>
    </row>
    <row r="14" spans="1:8" s="3" customFormat="1" ht="19.5">
      <c r="A14" s="377">
        <v>8</v>
      </c>
      <c r="B14" s="378" t="s">
        <v>1801</v>
      </c>
      <c r="C14" s="377" t="s">
        <v>98</v>
      </c>
      <c r="D14" s="381">
        <v>100</v>
      </c>
      <c r="E14" s="380">
        <f t="shared" si="0"/>
        <v>51.129188119621851</v>
      </c>
      <c r="F14" s="402">
        <f t="shared" si="1"/>
        <v>57.264690693976476</v>
      </c>
      <c r="G14" s="406">
        <f t="shared" si="2"/>
        <v>57.264690693976476</v>
      </c>
      <c r="H14" s="405">
        <f>57*1.95583</f>
        <v>111.48231</v>
      </c>
    </row>
    <row r="15" spans="1:8" s="3" customFormat="1" ht="19.5">
      <c r="A15" s="377">
        <v>9</v>
      </c>
      <c r="B15" s="378" t="s">
        <v>1802</v>
      </c>
      <c r="C15" s="377" t="s">
        <v>98</v>
      </c>
      <c r="D15" s="379">
        <v>70</v>
      </c>
      <c r="E15" s="380">
        <f t="shared" si="0"/>
        <v>35.790431683735292</v>
      </c>
      <c r="F15" s="402">
        <f t="shared" si="1"/>
        <v>40.085283485783528</v>
      </c>
      <c r="G15" s="406">
        <f t="shared" si="2"/>
        <v>40.085283485783528</v>
      </c>
      <c r="H15" s="405">
        <f>40*1.95583</f>
        <v>78.233199999999997</v>
      </c>
    </row>
    <row r="16" spans="1:8" s="3" customFormat="1" ht="19.5">
      <c r="A16" s="377">
        <v>10</v>
      </c>
      <c r="B16" s="378" t="s">
        <v>1944</v>
      </c>
      <c r="C16" s="377" t="s">
        <v>98</v>
      </c>
      <c r="D16" s="379"/>
      <c r="E16" s="380"/>
      <c r="F16" s="402"/>
      <c r="G16" s="406">
        <v>30</v>
      </c>
      <c r="H16" s="405">
        <v>58.67</v>
      </c>
    </row>
    <row r="17" spans="1:8" s="3" customFormat="1" ht="19.5">
      <c r="A17" s="377">
        <v>11</v>
      </c>
      <c r="B17" s="378" t="s">
        <v>1945</v>
      </c>
      <c r="C17" s="377" t="s">
        <v>98</v>
      </c>
      <c r="D17" s="379"/>
      <c r="E17" s="380"/>
      <c r="F17" s="402"/>
      <c r="G17" s="406">
        <v>55</v>
      </c>
      <c r="H17" s="405">
        <v>107.57</v>
      </c>
    </row>
    <row r="18" spans="1:8" s="6" customFormat="1" ht="19.5">
      <c r="A18" s="377">
        <v>12</v>
      </c>
      <c r="B18" s="378" t="s">
        <v>1803</v>
      </c>
      <c r="C18" s="377" t="s">
        <v>98</v>
      </c>
      <c r="D18" s="379">
        <v>50</v>
      </c>
      <c r="E18" s="380">
        <f t="shared" si="0"/>
        <v>25.564594059810926</v>
      </c>
      <c r="F18" s="402">
        <f t="shared" si="1"/>
        <v>28.632345346988238</v>
      </c>
      <c r="G18" s="406">
        <f t="shared" si="2"/>
        <v>28.632345346988238</v>
      </c>
      <c r="H18" s="405">
        <f>29*1.95583</f>
        <v>56.719070000000002</v>
      </c>
    </row>
    <row r="19" spans="1:8" s="6" customFormat="1" ht="19.5">
      <c r="A19" s="377">
        <v>13</v>
      </c>
      <c r="B19" s="378" t="s">
        <v>1804</v>
      </c>
      <c r="C19" s="377" t="s">
        <v>98</v>
      </c>
      <c r="D19" s="379">
        <v>30</v>
      </c>
      <c r="E19" s="380">
        <f t="shared" si="0"/>
        <v>15.338756435886555</v>
      </c>
      <c r="F19" s="402">
        <f t="shared" si="1"/>
        <v>17.179407208192941</v>
      </c>
      <c r="G19" s="406">
        <f t="shared" si="2"/>
        <v>17.179407208192941</v>
      </c>
      <c r="H19" s="405">
        <f>17*1.95583</f>
        <v>33.249110000000002</v>
      </c>
    </row>
    <row r="20" spans="1:8" s="6" customFormat="1" ht="19.5">
      <c r="A20" s="377">
        <v>14</v>
      </c>
      <c r="B20" s="378" t="s">
        <v>1805</v>
      </c>
      <c r="C20" s="377" t="s">
        <v>98</v>
      </c>
      <c r="D20" s="379">
        <v>30</v>
      </c>
      <c r="E20" s="380">
        <f t="shared" si="0"/>
        <v>15.338756435886555</v>
      </c>
      <c r="F20" s="402">
        <f t="shared" si="1"/>
        <v>17.179407208192941</v>
      </c>
      <c r="G20" s="406">
        <f t="shared" si="2"/>
        <v>17.179407208192941</v>
      </c>
      <c r="H20" s="405">
        <f>17*1.95583</f>
        <v>33.249110000000002</v>
      </c>
    </row>
    <row r="21" spans="1:8" s="3" customFormat="1" ht="19.5">
      <c r="A21" s="377">
        <v>15</v>
      </c>
      <c r="B21" s="378" t="s">
        <v>1946</v>
      </c>
      <c r="C21" s="377" t="s">
        <v>98</v>
      </c>
      <c r="D21" s="379">
        <v>100</v>
      </c>
      <c r="E21" s="380">
        <f t="shared" si="0"/>
        <v>51.129188119621851</v>
      </c>
      <c r="F21" s="402">
        <f t="shared" si="1"/>
        <v>57.264690693976476</v>
      </c>
      <c r="G21" s="406">
        <f t="shared" si="2"/>
        <v>57.264690693976476</v>
      </c>
      <c r="H21" s="405">
        <f>57*1.95583</f>
        <v>111.48231</v>
      </c>
    </row>
    <row r="22" spans="1:8" s="3" customFormat="1" ht="19.5">
      <c r="A22" s="377">
        <v>16</v>
      </c>
      <c r="B22" s="378" t="s">
        <v>1806</v>
      </c>
      <c r="C22" s="377" t="s">
        <v>98</v>
      </c>
      <c r="D22" s="379">
        <v>40</v>
      </c>
      <c r="E22" s="380">
        <f t="shared" si="0"/>
        <v>20.45167524784874</v>
      </c>
      <c r="F22" s="402">
        <f t="shared" si="1"/>
        <v>22.90587627759059</v>
      </c>
      <c r="G22" s="406">
        <f t="shared" si="2"/>
        <v>22.90587627759059</v>
      </c>
      <c r="H22" s="405">
        <f>23*1.95583</f>
        <v>44.984090000000002</v>
      </c>
    </row>
    <row r="23" spans="1:8" s="3" customFormat="1" ht="19.5">
      <c r="A23" s="382">
        <v>17</v>
      </c>
      <c r="B23" s="378" t="s">
        <v>1807</v>
      </c>
      <c r="C23" s="377" t="s">
        <v>98</v>
      </c>
      <c r="D23" s="379">
        <v>30</v>
      </c>
      <c r="E23" s="380">
        <f t="shared" si="0"/>
        <v>15.338756435886555</v>
      </c>
      <c r="F23" s="402">
        <f t="shared" si="1"/>
        <v>17.179407208192941</v>
      </c>
      <c r="G23" s="406">
        <f t="shared" si="2"/>
        <v>17.179407208192941</v>
      </c>
      <c r="H23" s="405">
        <f>17*1.95583</f>
        <v>33.249110000000002</v>
      </c>
    </row>
    <row r="24" spans="1:8" s="3" customFormat="1" ht="19.5">
      <c r="A24" s="382">
        <v>18</v>
      </c>
      <c r="B24" s="383" t="s">
        <v>1808</v>
      </c>
      <c r="C24" s="382" t="s">
        <v>98</v>
      </c>
      <c r="D24" s="379">
        <v>20</v>
      </c>
      <c r="E24" s="384">
        <f t="shared" si="0"/>
        <v>10.22583762392437</v>
      </c>
      <c r="F24" s="402">
        <f t="shared" si="1"/>
        <v>11.452938138795295</v>
      </c>
      <c r="G24" s="406">
        <f t="shared" si="2"/>
        <v>11.452938138795295</v>
      </c>
      <c r="H24" s="405">
        <f>11*1.95583</f>
        <v>21.514129999999998</v>
      </c>
    </row>
    <row r="25" spans="1:8" s="3" customFormat="1" ht="19.5">
      <c r="A25" s="382">
        <v>19</v>
      </c>
      <c r="B25" s="383" t="s">
        <v>1954</v>
      </c>
      <c r="C25" s="377" t="s">
        <v>98</v>
      </c>
      <c r="D25" s="379"/>
      <c r="E25" s="384"/>
      <c r="F25" s="402"/>
      <c r="G25" s="406">
        <v>40</v>
      </c>
      <c r="H25" s="405">
        <v>78.23</v>
      </c>
    </row>
    <row r="26" spans="1:8" s="3" customFormat="1" ht="19.5">
      <c r="A26" s="377">
        <v>20</v>
      </c>
      <c r="B26" s="383" t="s">
        <v>1809</v>
      </c>
      <c r="C26" s="377" t="s">
        <v>98</v>
      </c>
      <c r="D26" s="379">
        <v>40</v>
      </c>
      <c r="E26" s="380">
        <f t="shared" si="0"/>
        <v>20.45167524784874</v>
      </c>
      <c r="F26" s="402">
        <f t="shared" si="1"/>
        <v>22.90587627759059</v>
      </c>
      <c r="G26" s="406">
        <f t="shared" si="2"/>
        <v>22.90587627759059</v>
      </c>
      <c r="H26" s="405">
        <f>23*1.95583</f>
        <v>44.984090000000002</v>
      </c>
    </row>
    <row r="27" spans="1:8" s="3" customFormat="1" ht="19.5">
      <c r="A27" s="377">
        <v>21</v>
      </c>
      <c r="B27" s="383" t="s">
        <v>1810</v>
      </c>
      <c r="C27" s="377" t="s">
        <v>98</v>
      </c>
      <c r="D27" s="379">
        <v>25</v>
      </c>
      <c r="E27" s="384">
        <f t="shared" si="0"/>
        <v>12.782297029905463</v>
      </c>
      <c r="F27" s="402">
        <f t="shared" si="1"/>
        <v>14.316172673494119</v>
      </c>
      <c r="G27" s="406">
        <f t="shared" si="2"/>
        <v>14.316172673494119</v>
      </c>
      <c r="H27" s="405">
        <f>14*1.95583</f>
        <v>27.381619999999998</v>
      </c>
    </row>
    <row r="28" spans="1:8" s="3" customFormat="1" ht="19.5">
      <c r="A28" s="377">
        <v>22</v>
      </c>
      <c r="B28" s="383" t="s">
        <v>1811</v>
      </c>
      <c r="C28" s="377" t="s">
        <v>98</v>
      </c>
      <c r="D28" s="379">
        <v>20</v>
      </c>
      <c r="E28" s="384">
        <f t="shared" si="0"/>
        <v>10.22583762392437</v>
      </c>
      <c r="F28" s="402">
        <f t="shared" si="1"/>
        <v>11.452938138795295</v>
      </c>
      <c r="G28" s="406">
        <f t="shared" si="2"/>
        <v>11.452938138795295</v>
      </c>
      <c r="H28" s="405">
        <f>11*1.95583</f>
        <v>21.514129999999998</v>
      </c>
    </row>
    <row r="29" spans="1:8" s="3" customFormat="1" ht="19.5">
      <c r="A29" s="377">
        <v>23</v>
      </c>
      <c r="B29" s="383" t="s">
        <v>1812</v>
      </c>
      <c r="C29" s="377" t="s">
        <v>98</v>
      </c>
      <c r="D29" s="379">
        <v>35</v>
      </c>
      <c r="E29" s="380">
        <f t="shared" si="0"/>
        <v>17.895215841867646</v>
      </c>
      <c r="F29" s="402">
        <f t="shared" si="1"/>
        <v>20.042641742891764</v>
      </c>
      <c r="G29" s="406">
        <f t="shared" si="2"/>
        <v>20.042641742891764</v>
      </c>
      <c r="H29" s="405">
        <f>20*1.95583</f>
        <v>39.116599999999998</v>
      </c>
    </row>
    <row r="30" spans="1:8" s="3" customFormat="1" ht="19.5">
      <c r="A30" s="377">
        <v>24</v>
      </c>
      <c r="B30" s="383" t="s">
        <v>1813</v>
      </c>
      <c r="C30" s="377" t="s">
        <v>98</v>
      </c>
      <c r="D30" s="379">
        <v>120</v>
      </c>
      <c r="E30" s="380">
        <f t="shared" si="0"/>
        <v>61.355025743546221</v>
      </c>
      <c r="F30" s="402">
        <f t="shared" si="1"/>
        <v>68.717628832771766</v>
      </c>
      <c r="G30" s="406">
        <f t="shared" si="2"/>
        <v>68.717628832771766</v>
      </c>
      <c r="H30" s="405">
        <f>69*1.95583</f>
        <v>134.95227</v>
      </c>
    </row>
    <row r="31" spans="1:8" s="3" customFormat="1" ht="19.5">
      <c r="A31" s="377">
        <v>25</v>
      </c>
      <c r="B31" s="383" t="s">
        <v>1814</v>
      </c>
      <c r="C31" s="377" t="s">
        <v>98</v>
      </c>
      <c r="D31" s="385">
        <v>50</v>
      </c>
      <c r="E31" s="384">
        <f t="shared" si="0"/>
        <v>25.564594059810926</v>
      </c>
      <c r="F31" s="402">
        <f t="shared" si="1"/>
        <v>28.632345346988238</v>
      </c>
      <c r="G31" s="406">
        <f t="shared" si="2"/>
        <v>28.632345346988238</v>
      </c>
      <c r="H31" s="405">
        <f>29*1.95583</f>
        <v>56.719070000000002</v>
      </c>
    </row>
    <row r="32" spans="1:8" ht="19.5">
      <c r="A32" s="377">
        <v>26</v>
      </c>
      <c r="B32" s="386" t="s">
        <v>1815</v>
      </c>
      <c r="C32" s="377" t="s">
        <v>98</v>
      </c>
      <c r="D32" s="379">
        <v>30</v>
      </c>
      <c r="E32" s="384">
        <f t="shared" si="0"/>
        <v>15.338756435886555</v>
      </c>
      <c r="F32" s="402">
        <f t="shared" si="1"/>
        <v>17.179407208192941</v>
      </c>
      <c r="G32" s="406">
        <f t="shared" si="2"/>
        <v>17.179407208192941</v>
      </c>
      <c r="H32" s="405">
        <f>17*1.95583</f>
        <v>33.249110000000002</v>
      </c>
    </row>
    <row r="33" spans="1:8" ht="39">
      <c r="A33" s="377">
        <v>27</v>
      </c>
      <c r="B33" s="383" t="s">
        <v>1816</v>
      </c>
      <c r="C33" s="377" t="s">
        <v>98</v>
      </c>
      <c r="D33" s="379">
        <v>30</v>
      </c>
      <c r="E33" s="384">
        <f t="shared" si="0"/>
        <v>15.338756435886555</v>
      </c>
      <c r="F33" s="402">
        <f t="shared" si="1"/>
        <v>17.179407208192941</v>
      </c>
      <c r="G33" s="406">
        <f t="shared" si="2"/>
        <v>17.179407208192941</v>
      </c>
      <c r="H33" s="405">
        <f>17*1.95583</f>
        <v>33.249110000000002</v>
      </c>
    </row>
    <row r="34" spans="1:8" ht="19.5">
      <c r="A34" s="377">
        <v>28</v>
      </c>
      <c r="B34" s="383" t="s">
        <v>1947</v>
      </c>
      <c r="C34" s="377" t="s">
        <v>98</v>
      </c>
      <c r="D34" s="379"/>
      <c r="E34" s="384"/>
      <c r="F34" s="402"/>
      <c r="G34" s="406">
        <v>40</v>
      </c>
      <c r="H34" s="405">
        <v>78.23</v>
      </c>
    </row>
    <row r="35" spans="1:8" ht="19.5">
      <c r="A35" s="377">
        <v>29</v>
      </c>
      <c r="B35" s="383" t="s">
        <v>1948</v>
      </c>
      <c r="C35" s="377" t="s">
        <v>98</v>
      </c>
      <c r="D35" s="379"/>
      <c r="E35" s="384"/>
      <c r="F35" s="402"/>
      <c r="G35" s="406">
        <v>29</v>
      </c>
      <c r="H35" s="405">
        <v>56.72</v>
      </c>
    </row>
    <row r="36" spans="1:8" ht="19.5">
      <c r="A36" s="377">
        <v>30</v>
      </c>
      <c r="B36" s="383" t="s">
        <v>1817</v>
      </c>
      <c r="C36" s="377" t="s">
        <v>98</v>
      </c>
      <c r="D36" s="379">
        <v>30</v>
      </c>
      <c r="E36" s="384">
        <f t="shared" si="0"/>
        <v>15.338756435886555</v>
      </c>
      <c r="F36" s="402">
        <f t="shared" si="1"/>
        <v>17.179407208192941</v>
      </c>
      <c r="G36" s="406">
        <f t="shared" si="2"/>
        <v>17.179407208192941</v>
      </c>
      <c r="H36" s="405">
        <f>17*1.95583</f>
        <v>33.249110000000002</v>
      </c>
    </row>
    <row r="37" spans="1:8" ht="19.5">
      <c r="A37" s="377">
        <v>31</v>
      </c>
      <c r="B37" s="386" t="s">
        <v>1818</v>
      </c>
      <c r="C37" s="377" t="s">
        <v>98</v>
      </c>
      <c r="D37" s="379">
        <v>30</v>
      </c>
      <c r="E37" s="384">
        <f t="shared" si="0"/>
        <v>15.338756435886555</v>
      </c>
      <c r="F37" s="402">
        <f t="shared" si="1"/>
        <v>17.179407208192941</v>
      </c>
      <c r="G37" s="406">
        <f t="shared" si="2"/>
        <v>17.179407208192941</v>
      </c>
      <c r="H37" s="405">
        <f>17*1.95583</f>
        <v>33.249110000000002</v>
      </c>
    </row>
    <row r="38" spans="1:8" ht="19.5">
      <c r="A38" s="382">
        <v>32</v>
      </c>
      <c r="B38" s="383" t="s">
        <v>1819</v>
      </c>
      <c r="C38" s="382" t="s">
        <v>98</v>
      </c>
      <c r="D38" s="379">
        <v>30</v>
      </c>
      <c r="E38" s="384">
        <f t="shared" si="0"/>
        <v>15.338756435886555</v>
      </c>
      <c r="F38" s="402">
        <f t="shared" si="1"/>
        <v>17.179407208192941</v>
      </c>
      <c r="G38" s="406">
        <f t="shared" si="2"/>
        <v>17.179407208192941</v>
      </c>
      <c r="H38" s="405">
        <f>17*1.95583</f>
        <v>33.249110000000002</v>
      </c>
    </row>
    <row r="39" spans="1:8" ht="39">
      <c r="A39" s="377">
        <v>33</v>
      </c>
      <c r="B39" s="383" t="s">
        <v>1820</v>
      </c>
      <c r="C39" s="377"/>
      <c r="D39" s="385"/>
      <c r="E39" s="384"/>
      <c r="F39" s="402"/>
      <c r="G39" s="406"/>
      <c r="H39" s="405"/>
    </row>
    <row r="40" spans="1:8" ht="19.5">
      <c r="A40" s="377"/>
      <c r="B40" s="383" t="s">
        <v>1821</v>
      </c>
      <c r="C40" s="382" t="s">
        <v>98</v>
      </c>
      <c r="D40" s="379">
        <v>20</v>
      </c>
      <c r="E40" s="384">
        <f t="shared" ref="E40:E76" si="3">D40/E$7</f>
        <v>10.22583762392437</v>
      </c>
      <c r="F40" s="402">
        <f t="shared" ref="F40:F76" si="4">E40*12/100+E40</f>
        <v>11.452938138795295</v>
      </c>
      <c r="G40" s="406">
        <f t="shared" ref="G40:G76" si="5">F40</f>
        <v>11.452938138795295</v>
      </c>
      <c r="H40" s="405">
        <f>11*1.95583</f>
        <v>21.514129999999998</v>
      </c>
    </row>
    <row r="41" spans="1:8" ht="39">
      <c r="A41" s="377">
        <v>34</v>
      </c>
      <c r="B41" s="383" t="s">
        <v>1822</v>
      </c>
      <c r="C41" s="377" t="s">
        <v>98</v>
      </c>
      <c r="D41" s="385">
        <v>25</v>
      </c>
      <c r="E41" s="384">
        <f t="shared" si="3"/>
        <v>12.782297029905463</v>
      </c>
      <c r="F41" s="402">
        <f t="shared" si="4"/>
        <v>14.316172673494119</v>
      </c>
      <c r="G41" s="406">
        <f t="shared" si="5"/>
        <v>14.316172673494119</v>
      </c>
      <c r="H41" s="405">
        <f>14*1.95583</f>
        <v>27.381619999999998</v>
      </c>
    </row>
    <row r="42" spans="1:8" ht="19.5">
      <c r="A42" s="382">
        <v>35</v>
      </c>
      <c r="B42" s="383" t="s">
        <v>1823</v>
      </c>
      <c r="C42" s="382" t="s">
        <v>98</v>
      </c>
      <c r="D42" s="379">
        <v>10</v>
      </c>
      <c r="E42" s="384">
        <f t="shared" si="3"/>
        <v>5.1129188119621851</v>
      </c>
      <c r="F42" s="402">
        <f t="shared" si="4"/>
        <v>5.7264690693976474</v>
      </c>
      <c r="G42" s="406">
        <f t="shared" si="5"/>
        <v>5.7264690693976474</v>
      </c>
      <c r="H42" s="405">
        <f>6*1.95583</f>
        <v>11.73498</v>
      </c>
    </row>
    <row r="43" spans="1:8" ht="19.5">
      <c r="A43" s="377">
        <v>36</v>
      </c>
      <c r="B43" s="383" t="s">
        <v>1824</v>
      </c>
      <c r="C43" s="377" t="s">
        <v>98</v>
      </c>
      <c r="D43" s="385">
        <v>20</v>
      </c>
      <c r="E43" s="384">
        <f t="shared" si="3"/>
        <v>10.22583762392437</v>
      </c>
      <c r="F43" s="402">
        <f t="shared" si="4"/>
        <v>11.452938138795295</v>
      </c>
      <c r="G43" s="406">
        <f t="shared" si="5"/>
        <v>11.452938138795295</v>
      </c>
      <c r="H43" s="405">
        <f>11*1.95583</f>
        <v>21.514129999999998</v>
      </c>
    </row>
    <row r="44" spans="1:8" ht="19.5">
      <c r="A44" s="382">
        <v>37</v>
      </c>
      <c r="B44" s="383" t="s">
        <v>1825</v>
      </c>
      <c r="C44" s="382" t="s">
        <v>98</v>
      </c>
      <c r="D44" s="379">
        <v>60</v>
      </c>
      <c r="E44" s="384">
        <f t="shared" si="3"/>
        <v>30.677512871773111</v>
      </c>
      <c r="F44" s="402">
        <f t="shared" si="4"/>
        <v>34.358814416385883</v>
      </c>
      <c r="G44" s="406">
        <f t="shared" si="5"/>
        <v>34.358814416385883</v>
      </c>
      <c r="H44" s="405">
        <f>34*1.95583</f>
        <v>66.498220000000003</v>
      </c>
    </row>
    <row r="45" spans="1:8" ht="19.5">
      <c r="A45" s="377">
        <v>38</v>
      </c>
      <c r="B45" s="383" t="s">
        <v>1826</v>
      </c>
      <c r="C45" s="377" t="s">
        <v>98</v>
      </c>
      <c r="D45" s="385">
        <v>50</v>
      </c>
      <c r="E45" s="384">
        <f t="shared" si="3"/>
        <v>25.564594059810926</v>
      </c>
      <c r="F45" s="402">
        <f t="shared" si="4"/>
        <v>28.632345346988238</v>
      </c>
      <c r="G45" s="406">
        <f t="shared" si="5"/>
        <v>28.632345346988238</v>
      </c>
      <c r="H45" s="405">
        <f>29*1.95583</f>
        <v>56.719070000000002</v>
      </c>
    </row>
    <row r="46" spans="1:8" ht="19.5">
      <c r="A46" s="377">
        <v>39</v>
      </c>
      <c r="B46" s="383" t="s">
        <v>1827</v>
      </c>
      <c r="C46" s="377" t="s">
        <v>98</v>
      </c>
      <c r="D46" s="379">
        <v>70</v>
      </c>
      <c r="E46" s="384">
        <f t="shared" si="3"/>
        <v>35.790431683735292</v>
      </c>
      <c r="F46" s="402">
        <f t="shared" si="4"/>
        <v>40.085283485783528</v>
      </c>
      <c r="G46" s="406">
        <f t="shared" si="5"/>
        <v>40.085283485783528</v>
      </c>
      <c r="H46" s="405">
        <f>40*1.95583</f>
        <v>78.233199999999997</v>
      </c>
    </row>
    <row r="47" spans="1:8" ht="19.5">
      <c r="A47" s="377">
        <v>40</v>
      </c>
      <c r="B47" s="383" t="s">
        <v>1828</v>
      </c>
      <c r="C47" s="377" t="s">
        <v>98</v>
      </c>
      <c r="D47" s="379">
        <v>70</v>
      </c>
      <c r="E47" s="384">
        <f t="shared" si="3"/>
        <v>35.790431683735292</v>
      </c>
      <c r="F47" s="402">
        <f t="shared" si="4"/>
        <v>40.085283485783528</v>
      </c>
      <c r="G47" s="406">
        <f t="shared" si="5"/>
        <v>40.085283485783528</v>
      </c>
      <c r="H47" s="405">
        <f>40*1.95583</f>
        <v>78.233199999999997</v>
      </c>
    </row>
    <row r="48" spans="1:8" ht="19.5">
      <c r="A48" s="382">
        <v>41</v>
      </c>
      <c r="B48" s="383" t="s">
        <v>1829</v>
      </c>
      <c r="C48" s="377" t="s">
        <v>98</v>
      </c>
      <c r="D48" s="379">
        <v>30</v>
      </c>
      <c r="E48" s="384">
        <f t="shared" si="3"/>
        <v>15.338756435886555</v>
      </c>
      <c r="F48" s="402">
        <f t="shared" si="4"/>
        <v>17.179407208192941</v>
      </c>
      <c r="G48" s="406">
        <f t="shared" si="5"/>
        <v>17.179407208192941</v>
      </c>
      <c r="H48" s="405">
        <f>17*1.95583</f>
        <v>33.249110000000002</v>
      </c>
    </row>
    <row r="49" spans="1:8" ht="19.5">
      <c r="A49" s="377">
        <v>42</v>
      </c>
      <c r="B49" s="383" t="s">
        <v>1830</v>
      </c>
      <c r="C49" s="377" t="s">
        <v>98</v>
      </c>
      <c r="D49" s="379">
        <v>40</v>
      </c>
      <c r="E49" s="384">
        <f t="shared" si="3"/>
        <v>20.45167524784874</v>
      </c>
      <c r="F49" s="402">
        <f t="shared" si="4"/>
        <v>22.90587627759059</v>
      </c>
      <c r="G49" s="406">
        <f t="shared" si="5"/>
        <v>22.90587627759059</v>
      </c>
      <c r="H49" s="405">
        <f>23*1.95583</f>
        <v>44.984090000000002</v>
      </c>
    </row>
    <row r="50" spans="1:8" ht="19.5">
      <c r="A50" s="377">
        <v>43</v>
      </c>
      <c r="B50" s="383" t="s">
        <v>1831</v>
      </c>
      <c r="C50" s="377" t="s">
        <v>98</v>
      </c>
      <c r="D50" s="379">
        <v>40</v>
      </c>
      <c r="E50" s="384">
        <f t="shared" si="3"/>
        <v>20.45167524784874</v>
      </c>
      <c r="F50" s="402">
        <f t="shared" si="4"/>
        <v>22.90587627759059</v>
      </c>
      <c r="G50" s="406">
        <f t="shared" si="5"/>
        <v>22.90587627759059</v>
      </c>
      <c r="H50" s="405">
        <f>23*1.95583</f>
        <v>44.984090000000002</v>
      </c>
    </row>
    <row r="51" spans="1:8" ht="19.5">
      <c r="A51" s="377">
        <v>44</v>
      </c>
      <c r="B51" s="383" t="s">
        <v>1832</v>
      </c>
      <c r="C51" s="377" t="s">
        <v>98</v>
      </c>
      <c r="D51" s="379">
        <v>50</v>
      </c>
      <c r="E51" s="384">
        <f t="shared" si="3"/>
        <v>25.564594059810926</v>
      </c>
      <c r="F51" s="402">
        <f t="shared" si="4"/>
        <v>28.632345346988238</v>
      </c>
      <c r="G51" s="406">
        <f t="shared" si="5"/>
        <v>28.632345346988238</v>
      </c>
      <c r="H51" s="405">
        <f>29*1.95583</f>
        <v>56.719070000000002</v>
      </c>
    </row>
    <row r="52" spans="1:8" ht="19.5">
      <c r="A52" s="377">
        <v>45</v>
      </c>
      <c r="B52" s="383" t="s">
        <v>1833</v>
      </c>
      <c r="C52" s="377" t="s">
        <v>98</v>
      </c>
      <c r="D52" s="379">
        <v>40</v>
      </c>
      <c r="E52" s="384">
        <f t="shared" si="3"/>
        <v>20.45167524784874</v>
      </c>
      <c r="F52" s="402">
        <f t="shared" si="4"/>
        <v>22.90587627759059</v>
      </c>
      <c r="G52" s="406">
        <f t="shared" si="5"/>
        <v>22.90587627759059</v>
      </c>
      <c r="H52" s="405">
        <f>23*1.95583</f>
        <v>44.984090000000002</v>
      </c>
    </row>
    <row r="53" spans="1:8" ht="19.5">
      <c r="A53" s="377">
        <v>46</v>
      </c>
      <c r="B53" s="383" t="s">
        <v>1834</v>
      </c>
      <c r="C53" s="377" t="s">
        <v>98</v>
      </c>
      <c r="D53" s="379">
        <v>40</v>
      </c>
      <c r="E53" s="384">
        <f t="shared" si="3"/>
        <v>20.45167524784874</v>
      </c>
      <c r="F53" s="402">
        <f t="shared" si="4"/>
        <v>22.90587627759059</v>
      </c>
      <c r="G53" s="406">
        <f t="shared" si="5"/>
        <v>22.90587627759059</v>
      </c>
      <c r="H53" s="405">
        <f>23*1.95583</f>
        <v>44.984090000000002</v>
      </c>
    </row>
    <row r="54" spans="1:8" ht="19.5">
      <c r="A54" s="377">
        <v>47</v>
      </c>
      <c r="B54" s="383" t="s">
        <v>1835</v>
      </c>
      <c r="C54" s="377" t="s">
        <v>98</v>
      </c>
      <c r="D54" s="379">
        <v>50</v>
      </c>
      <c r="E54" s="384">
        <f t="shared" si="3"/>
        <v>25.564594059810926</v>
      </c>
      <c r="F54" s="402">
        <f t="shared" si="4"/>
        <v>28.632345346988238</v>
      </c>
      <c r="G54" s="406">
        <f t="shared" si="5"/>
        <v>28.632345346988238</v>
      </c>
      <c r="H54" s="405">
        <f>29*1.95583</f>
        <v>56.719070000000002</v>
      </c>
    </row>
    <row r="55" spans="1:8" ht="19.5">
      <c r="A55" s="377">
        <v>48</v>
      </c>
      <c r="B55" s="383" t="s">
        <v>1925</v>
      </c>
      <c r="C55" s="377" t="s">
        <v>98</v>
      </c>
      <c r="D55" s="379">
        <v>300</v>
      </c>
      <c r="E55" s="384">
        <f t="shared" si="3"/>
        <v>153.38756435886555</v>
      </c>
      <c r="F55" s="402">
        <f t="shared" si="4"/>
        <v>171.79407208192941</v>
      </c>
      <c r="G55" s="406">
        <f t="shared" si="5"/>
        <v>171.79407208192941</v>
      </c>
      <c r="H55" s="405">
        <f>172*1.95583</f>
        <v>336.40276</v>
      </c>
    </row>
    <row r="56" spans="1:8" ht="19.5">
      <c r="A56" s="377">
        <v>49</v>
      </c>
      <c r="B56" s="383" t="s">
        <v>1836</v>
      </c>
      <c r="C56" s="377" t="s">
        <v>98</v>
      </c>
      <c r="D56" s="379">
        <v>45</v>
      </c>
      <c r="E56" s="384">
        <f t="shared" si="3"/>
        <v>23.008134653829831</v>
      </c>
      <c r="F56" s="402">
        <f t="shared" si="4"/>
        <v>25.769110812289412</v>
      </c>
      <c r="G56" s="406">
        <f t="shared" si="5"/>
        <v>25.769110812289412</v>
      </c>
      <c r="H56" s="405">
        <f>26*1.95583</f>
        <v>50.851579999999998</v>
      </c>
    </row>
    <row r="57" spans="1:8" ht="19.5">
      <c r="A57" s="377">
        <v>50</v>
      </c>
      <c r="B57" s="383" t="s">
        <v>1837</v>
      </c>
      <c r="C57" s="377" t="s">
        <v>98</v>
      </c>
      <c r="D57" s="379">
        <v>5</v>
      </c>
      <c r="E57" s="384">
        <f t="shared" si="3"/>
        <v>2.5564594059810926</v>
      </c>
      <c r="F57" s="402">
        <f t="shared" si="4"/>
        <v>2.8632345346988237</v>
      </c>
      <c r="G57" s="406">
        <f t="shared" si="5"/>
        <v>2.8632345346988237</v>
      </c>
      <c r="H57" s="405">
        <f>3*1.95583</f>
        <v>5.8674900000000001</v>
      </c>
    </row>
    <row r="58" spans="1:8" ht="19.5">
      <c r="A58" s="377">
        <v>51</v>
      </c>
      <c r="B58" s="383" t="s">
        <v>1838</v>
      </c>
      <c r="C58" s="377" t="s">
        <v>98</v>
      </c>
      <c r="D58" s="379">
        <v>30</v>
      </c>
      <c r="E58" s="384">
        <f t="shared" si="3"/>
        <v>15.338756435886555</v>
      </c>
      <c r="F58" s="402">
        <f t="shared" si="4"/>
        <v>17.179407208192941</v>
      </c>
      <c r="G58" s="406">
        <f t="shared" si="5"/>
        <v>17.179407208192941</v>
      </c>
      <c r="H58" s="405">
        <f>17*1.95583</f>
        <v>33.249110000000002</v>
      </c>
    </row>
    <row r="59" spans="1:8" ht="19.5">
      <c r="A59" s="377">
        <v>52</v>
      </c>
      <c r="B59" s="383" t="s">
        <v>1839</v>
      </c>
      <c r="C59" s="377" t="s">
        <v>98</v>
      </c>
      <c r="D59" s="379">
        <v>5</v>
      </c>
      <c r="E59" s="384">
        <f t="shared" si="3"/>
        <v>2.5564594059810926</v>
      </c>
      <c r="F59" s="402">
        <f t="shared" si="4"/>
        <v>2.8632345346988237</v>
      </c>
      <c r="G59" s="406">
        <f t="shared" si="5"/>
        <v>2.8632345346988237</v>
      </c>
      <c r="H59" s="405">
        <f>3*1.95583</f>
        <v>5.8674900000000001</v>
      </c>
    </row>
    <row r="60" spans="1:8" ht="19.5">
      <c r="A60" s="377">
        <v>53</v>
      </c>
      <c r="B60" s="383" t="s">
        <v>1840</v>
      </c>
      <c r="C60" s="377" t="s">
        <v>98</v>
      </c>
      <c r="D60" s="379">
        <v>5</v>
      </c>
      <c r="E60" s="384">
        <f t="shared" si="3"/>
        <v>2.5564594059810926</v>
      </c>
      <c r="F60" s="402">
        <f t="shared" si="4"/>
        <v>2.8632345346988237</v>
      </c>
      <c r="G60" s="406">
        <f t="shared" si="5"/>
        <v>2.8632345346988237</v>
      </c>
      <c r="H60" s="405">
        <f>3*1.95583</f>
        <v>5.8674900000000001</v>
      </c>
    </row>
    <row r="61" spans="1:8" ht="19.5">
      <c r="A61" s="377">
        <v>54</v>
      </c>
      <c r="B61" s="383" t="s">
        <v>1841</v>
      </c>
      <c r="C61" s="377" t="s">
        <v>98</v>
      </c>
      <c r="D61" s="379">
        <v>20</v>
      </c>
      <c r="E61" s="384">
        <f t="shared" si="3"/>
        <v>10.22583762392437</v>
      </c>
      <c r="F61" s="402">
        <f t="shared" si="4"/>
        <v>11.452938138795295</v>
      </c>
      <c r="G61" s="406">
        <f t="shared" si="5"/>
        <v>11.452938138795295</v>
      </c>
      <c r="H61" s="405">
        <f>11*1.95583</f>
        <v>21.514129999999998</v>
      </c>
    </row>
    <row r="62" spans="1:8" ht="19.5">
      <c r="A62" s="377">
        <v>55</v>
      </c>
      <c r="B62" s="383" t="s">
        <v>1842</v>
      </c>
      <c r="C62" s="377" t="s">
        <v>98</v>
      </c>
      <c r="D62" s="379">
        <v>25</v>
      </c>
      <c r="E62" s="384">
        <f t="shared" si="3"/>
        <v>12.782297029905463</v>
      </c>
      <c r="F62" s="402">
        <f t="shared" si="4"/>
        <v>14.316172673494119</v>
      </c>
      <c r="G62" s="406">
        <f t="shared" si="5"/>
        <v>14.316172673494119</v>
      </c>
      <c r="H62" s="405">
        <f>14*1.95583</f>
        <v>27.381619999999998</v>
      </c>
    </row>
    <row r="63" spans="1:8" ht="19.5">
      <c r="A63" s="377">
        <v>56</v>
      </c>
      <c r="B63" s="383" t="s">
        <v>1843</v>
      </c>
      <c r="C63" s="377" t="s">
        <v>98</v>
      </c>
      <c r="D63" s="379">
        <v>60</v>
      </c>
      <c r="E63" s="384">
        <f t="shared" si="3"/>
        <v>30.677512871773111</v>
      </c>
      <c r="F63" s="402">
        <f t="shared" si="4"/>
        <v>34.358814416385883</v>
      </c>
      <c r="G63" s="406">
        <v>35</v>
      </c>
      <c r="H63" s="405">
        <v>68.45</v>
      </c>
    </row>
    <row r="64" spans="1:8" ht="19.5">
      <c r="A64" s="377">
        <v>57</v>
      </c>
      <c r="B64" s="383" t="s">
        <v>1844</v>
      </c>
      <c r="C64" s="377" t="s">
        <v>98</v>
      </c>
      <c r="D64" s="379">
        <v>80</v>
      </c>
      <c r="E64" s="384">
        <f t="shared" si="3"/>
        <v>40.903350495697481</v>
      </c>
      <c r="F64" s="402">
        <f t="shared" si="4"/>
        <v>45.81175255518118</v>
      </c>
      <c r="G64" s="406">
        <v>50</v>
      </c>
      <c r="H64" s="405">
        <v>97.79</v>
      </c>
    </row>
    <row r="65" spans="1:8" ht="19.5">
      <c r="A65" s="377">
        <v>58</v>
      </c>
      <c r="B65" s="383" t="s">
        <v>1845</v>
      </c>
      <c r="C65" s="377" t="s">
        <v>98</v>
      </c>
      <c r="D65" s="379">
        <v>140</v>
      </c>
      <c r="E65" s="384">
        <f t="shared" si="3"/>
        <v>71.580863367470585</v>
      </c>
      <c r="F65" s="402">
        <f t="shared" si="4"/>
        <v>80.170566971567055</v>
      </c>
      <c r="G65" s="406">
        <f t="shared" si="5"/>
        <v>80.170566971567055</v>
      </c>
      <c r="H65" s="405">
        <f>80*1.95583</f>
        <v>156.46639999999999</v>
      </c>
    </row>
    <row r="66" spans="1:8" ht="19.5">
      <c r="A66" s="377">
        <v>59</v>
      </c>
      <c r="B66" s="383" t="s">
        <v>1846</v>
      </c>
      <c r="C66" s="377" t="s">
        <v>98</v>
      </c>
      <c r="D66" s="379">
        <v>5</v>
      </c>
      <c r="E66" s="384">
        <f t="shared" si="3"/>
        <v>2.5564594059810926</v>
      </c>
      <c r="F66" s="402">
        <f t="shared" si="4"/>
        <v>2.8632345346988237</v>
      </c>
      <c r="G66" s="406">
        <f t="shared" si="5"/>
        <v>2.8632345346988237</v>
      </c>
      <c r="H66" s="405">
        <f>3*1.95583</f>
        <v>5.8674900000000001</v>
      </c>
    </row>
    <row r="67" spans="1:8" ht="19.5">
      <c r="A67" s="377">
        <v>60</v>
      </c>
      <c r="B67" s="383" t="s">
        <v>1847</v>
      </c>
      <c r="C67" s="377" t="s">
        <v>98</v>
      </c>
      <c r="D67" s="379">
        <v>5</v>
      </c>
      <c r="E67" s="384">
        <f t="shared" si="3"/>
        <v>2.5564594059810926</v>
      </c>
      <c r="F67" s="402">
        <f t="shared" si="4"/>
        <v>2.8632345346988237</v>
      </c>
      <c r="G67" s="406">
        <f t="shared" si="5"/>
        <v>2.8632345346988237</v>
      </c>
      <c r="H67" s="405">
        <f>3*1.95583</f>
        <v>5.8674900000000001</v>
      </c>
    </row>
    <row r="68" spans="1:8" ht="19.5">
      <c r="A68" s="377">
        <v>61</v>
      </c>
      <c r="B68" s="383" t="s">
        <v>1848</v>
      </c>
      <c r="C68" s="377" t="s">
        <v>98</v>
      </c>
      <c r="D68" s="379">
        <v>20</v>
      </c>
      <c r="E68" s="384">
        <f t="shared" si="3"/>
        <v>10.22583762392437</v>
      </c>
      <c r="F68" s="402">
        <f t="shared" si="4"/>
        <v>11.452938138795295</v>
      </c>
      <c r="G68" s="406">
        <f t="shared" si="5"/>
        <v>11.452938138795295</v>
      </c>
      <c r="H68" s="405">
        <f>11*1.95583</f>
        <v>21.514129999999998</v>
      </c>
    </row>
    <row r="69" spans="1:8" ht="19.5">
      <c r="A69" s="377">
        <v>62</v>
      </c>
      <c r="B69" s="383" t="s">
        <v>1849</v>
      </c>
      <c r="C69" s="377" t="s">
        <v>98</v>
      </c>
      <c r="D69" s="379">
        <v>35</v>
      </c>
      <c r="E69" s="384">
        <f t="shared" si="3"/>
        <v>17.895215841867646</v>
      </c>
      <c r="F69" s="402">
        <f t="shared" si="4"/>
        <v>20.042641742891764</v>
      </c>
      <c r="G69" s="406">
        <f t="shared" si="5"/>
        <v>20.042641742891764</v>
      </c>
      <c r="H69" s="405">
        <f>20*1.95583</f>
        <v>39.116599999999998</v>
      </c>
    </row>
    <row r="70" spans="1:8" ht="19.5">
      <c r="A70" s="377">
        <v>63</v>
      </c>
      <c r="B70" s="383" t="s">
        <v>1850</v>
      </c>
      <c r="C70" s="377" t="s">
        <v>98</v>
      </c>
      <c r="D70" s="379">
        <v>20</v>
      </c>
      <c r="E70" s="384">
        <f t="shared" si="3"/>
        <v>10.22583762392437</v>
      </c>
      <c r="F70" s="402">
        <f t="shared" si="4"/>
        <v>11.452938138795295</v>
      </c>
      <c r="G70" s="406">
        <f t="shared" si="5"/>
        <v>11.452938138795295</v>
      </c>
      <c r="H70" s="405">
        <f>11*1.95583</f>
        <v>21.514129999999998</v>
      </c>
    </row>
    <row r="71" spans="1:8" ht="19.5">
      <c r="A71" s="377">
        <v>64</v>
      </c>
      <c r="B71" s="383" t="s">
        <v>1931</v>
      </c>
      <c r="C71" s="377" t="s">
        <v>98</v>
      </c>
      <c r="D71" s="379">
        <v>50</v>
      </c>
      <c r="E71" s="384">
        <f t="shared" si="3"/>
        <v>25.564594059810926</v>
      </c>
      <c r="F71" s="402">
        <f t="shared" si="4"/>
        <v>28.632345346988238</v>
      </c>
      <c r="G71" s="406">
        <f t="shared" si="5"/>
        <v>28.632345346988238</v>
      </c>
      <c r="H71" s="405">
        <f>29*1.95583</f>
        <v>56.719070000000002</v>
      </c>
    </row>
    <row r="72" spans="1:8" ht="19.5">
      <c r="A72" s="377">
        <v>65</v>
      </c>
      <c r="B72" s="383" t="s">
        <v>1932</v>
      </c>
      <c r="C72" s="377" t="s">
        <v>98</v>
      </c>
      <c r="D72" s="379">
        <v>100</v>
      </c>
      <c r="E72" s="384">
        <f t="shared" si="3"/>
        <v>51.129188119621851</v>
      </c>
      <c r="F72" s="402">
        <f t="shared" si="4"/>
        <v>57.264690693976476</v>
      </c>
      <c r="G72" s="406">
        <f t="shared" si="5"/>
        <v>57.264690693976476</v>
      </c>
      <c r="H72" s="405">
        <f>57*1.95583</f>
        <v>111.48231</v>
      </c>
    </row>
    <row r="73" spans="1:8" ht="19.5">
      <c r="A73" s="377">
        <v>66</v>
      </c>
      <c r="B73" s="383" t="s">
        <v>1933</v>
      </c>
      <c r="C73" s="377" t="s">
        <v>98</v>
      </c>
      <c r="D73" s="379">
        <v>50</v>
      </c>
      <c r="E73" s="384">
        <f t="shared" si="3"/>
        <v>25.564594059810926</v>
      </c>
      <c r="F73" s="402">
        <f t="shared" si="4"/>
        <v>28.632345346988238</v>
      </c>
      <c r="G73" s="406">
        <f t="shared" si="5"/>
        <v>28.632345346988238</v>
      </c>
      <c r="H73" s="405">
        <f>29*1.95583</f>
        <v>56.719070000000002</v>
      </c>
    </row>
    <row r="74" spans="1:8" ht="19.5">
      <c r="A74" s="377">
        <v>67</v>
      </c>
      <c r="B74" s="383" t="s">
        <v>1851</v>
      </c>
      <c r="C74" s="377" t="s">
        <v>98</v>
      </c>
      <c r="D74" s="379">
        <v>12</v>
      </c>
      <c r="E74" s="384">
        <f t="shared" si="3"/>
        <v>6.1355025743546223</v>
      </c>
      <c r="F74" s="402">
        <f t="shared" si="4"/>
        <v>6.8717628832771771</v>
      </c>
      <c r="G74" s="406">
        <f t="shared" si="5"/>
        <v>6.8717628832771771</v>
      </c>
      <c r="H74" s="405">
        <f>7*1.95583</f>
        <v>13.690809999999999</v>
      </c>
    </row>
    <row r="75" spans="1:8" ht="19.5">
      <c r="A75" s="377">
        <v>68</v>
      </c>
      <c r="B75" s="383" t="s">
        <v>1852</v>
      </c>
      <c r="C75" s="377" t="s">
        <v>98</v>
      </c>
      <c r="D75" s="379">
        <v>30</v>
      </c>
      <c r="E75" s="384">
        <f t="shared" si="3"/>
        <v>15.338756435886555</v>
      </c>
      <c r="F75" s="402">
        <f t="shared" si="4"/>
        <v>17.179407208192941</v>
      </c>
      <c r="G75" s="406">
        <v>20</v>
      </c>
      <c r="H75" s="405">
        <v>39.119999999999997</v>
      </c>
    </row>
    <row r="76" spans="1:8" ht="39">
      <c r="A76" s="377">
        <v>69</v>
      </c>
      <c r="B76" s="378" t="s">
        <v>1949</v>
      </c>
      <c r="C76" s="377" t="s">
        <v>98</v>
      </c>
      <c r="D76" s="379">
        <v>120</v>
      </c>
      <c r="E76" s="384">
        <f t="shared" si="3"/>
        <v>61.355025743546221</v>
      </c>
      <c r="F76" s="402">
        <f t="shared" si="4"/>
        <v>68.717628832771766</v>
      </c>
      <c r="G76" s="406">
        <f t="shared" si="5"/>
        <v>68.717628832771766</v>
      </c>
      <c r="H76" s="405">
        <f>69*1.95583</f>
        <v>134.95227</v>
      </c>
    </row>
    <row r="77" spans="1:8" ht="19.5">
      <c r="A77" s="377"/>
      <c r="B77" s="378" t="s">
        <v>1950</v>
      </c>
      <c r="C77" s="377"/>
      <c r="D77" s="379"/>
      <c r="E77" s="384"/>
      <c r="F77" s="402"/>
      <c r="G77" s="406"/>
      <c r="H77" s="405"/>
    </row>
    <row r="78" spans="1:8" ht="39">
      <c r="A78" s="377"/>
      <c r="B78" s="378" t="s">
        <v>1951</v>
      </c>
      <c r="C78" s="377" t="s">
        <v>98</v>
      </c>
      <c r="D78" s="379"/>
      <c r="E78" s="384"/>
      <c r="F78" s="402"/>
      <c r="G78" s="406">
        <v>30</v>
      </c>
      <c r="H78" s="405">
        <v>58.67</v>
      </c>
    </row>
    <row r="79" spans="1:8" ht="39">
      <c r="A79" s="377">
        <v>70</v>
      </c>
      <c r="B79" s="378" t="s">
        <v>1853</v>
      </c>
      <c r="C79" s="377" t="s">
        <v>98</v>
      </c>
      <c r="D79" s="379">
        <v>40</v>
      </c>
      <c r="E79" s="384">
        <f t="shared" ref="E79:E89" si="6">D79/E$7</f>
        <v>20.45167524784874</v>
      </c>
      <c r="F79" s="402">
        <f t="shared" ref="F79:F89" si="7">E79*12/100+E79</f>
        <v>22.90587627759059</v>
      </c>
      <c r="G79" s="406">
        <f t="shared" ref="G79:G89" si="8">F79</f>
        <v>22.90587627759059</v>
      </c>
      <c r="H79" s="405">
        <f>23*1.95583</f>
        <v>44.984090000000002</v>
      </c>
    </row>
    <row r="80" spans="1:8" ht="39">
      <c r="A80" s="377">
        <v>71</v>
      </c>
      <c r="B80" s="378" t="s">
        <v>1854</v>
      </c>
      <c r="C80" s="377" t="s">
        <v>98</v>
      </c>
      <c r="D80" s="379">
        <v>120</v>
      </c>
      <c r="E80" s="384">
        <f t="shared" si="6"/>
        <v>61.355025743546221</v>
      </c>
      <c r="F80" s="402">
        <f t="shared" si="7"/>
        <v>68.717628832771766</v>
      </c>
      <c r="G80" s="406">
        <f t="shared" si="8"/>
        <v>68.717628832771766</v>
      </c>
      <c r="H80" s="405">
        <f>69*1.95583</f>
        <v>134.95227</v>
      </c>
    </row>
    <row r="81" spans="1:8" ht="19.5">
      <c r="A81" s="377">
        <v>72</v>
      </c>
      <c r="B81" s="378" t="s">
        <v>1953</v>
      </c>
      <c r="C81" s="377" t="s">
        <v>98</v>
      </c>
      <c r="D81" s="379"/>
      <c r="E81" s="384"/>
      <c r="F81" s="402"/>
      <c r="G81" s="406">
        <v>50</v>
      </c>
      <c r="H81" s="405">
        <v>97.79</v>
      </c>
    </row>
    <row r="82" spans="1:8" ht="19.5">
      <c r="A82" s="377">
        <v>73</v>
      </c>
      <c r="B82" s="378" t="s">
        <v>1955</v>
      </c>
      <c r="C82" s="377" t="s">
        <v>98</v>
      </c>
      <c r="D82" s="379"/>
      <c r="E82" s="384"/>
      <c r="F82" s="402"/>
      <c r="G82" s="406">
        <v>30</v>
      </c>
      <c r="H82" s="405">
        <v>58.67</v>
      </c>
    </row>
    <row r="83" spans="1:8" ht="19.5">
      <c r="A83" s="377">
        <v>74</v>
      </c>
      <c r="B83" s="378" t="s">
        <v>1956</v>
      </c>
      <c r="C83" s="377" t="s">
        <v>98</v>
      </c>
      <c r="D83" s="379"/>
      <c r="E83" s="384"/>
      <c r="F83" s="402"/>
      <c r="G83" s="406">
        <v>50</v>
      </c>
      <c r="H83" s="405">
        <v>97.79</v>
      </c>
    </row>
    <row r="84" spans="1:8" ht="19.5">
      <c r="A84" s="377">
        <v>75</v>
      </c>
      <c r="B84" s="383" t="s">
        <v>1855</v>
      </c>
      <c r="C84" s="382" t="s">
        <v>98</v>
      </c>
      <c r="D84" s="379">
        <v>120</v>
      </c>
      <c r="E84" s="384">
        <f t="shared" si="6"/>
        <v>61.355025743546221</v>
      </c>
      <c r="F84" s="402">
        <f t="shared" si="7"/>
        <v>68.717628832771766</v>
      </c>
      <c r="G84" s="406">
        <f t="shared" si="8"/>
        <v>68.717628832771766</v>
      </c>
      <c r="H84" s="405">
        <f>69*1.95583</f>
        <v>134.95227</v>
      </c>
    </row>
    <row r="85" spans="1:8" ht="19.5">
      <c r="A85" s="377">
        <v>76</v>
      </c>
      <c r="B85" s="378" t="s">
        <v>1856</v>
      </c>
      <c r="C85" s="377" t="s">
        <v>98</v>
      </c>
      <c r="D85" s="379">
        <v>50</v>
      </c>
      <c r="E85" s="384">
        <f t="shared" si="6"/>
        <v>25.564594059810926</v>
      </c>
      <c r="F85" s="402">
        <f t="shared" si="7"/>
        <v>28.632345346988238</v>
      </c>
      <c r="G85" s="406">
        <f t="shared" si="8"/>
        <v>28.632345346988238</v>
      </c>
      <c r="H85" s="405">
        <f>29*1.95583</f>
        <v>56.719070000000002</v>
      </c>
    </row>
    <row r="86" spans="1:8" ht="19.5">
      <c r="A86" s="377">
        <v>77</v>
      </c>
      <c r="B86" s="378" t="s">
        <v>1952</v>
      </c>
      <c r="C86" s="377" t="s">
        <v>98</v>
      </c>
      <c r="D86" s="379"/>
      <c r="E86" s="384"/>
      <c r="F86" s="402"/>
      <c r="G86" s="406">
        <v>29</v>
      </c>
      <c r="H86" s="405">
        <v>56.72</v>
      </c>
    </row>
    <row r="87" spans="1:8" ht="19.5">
      <c r="A87" s="377">
        <v>78</v>
      </c>
      <c r="B87" s="378" t="s">
        <v>1857</v>
      </c>
      <c r="C87" s="377" t="s">
        <v>98</v>
      </c>
      <c r="D87" s="379">
        <v>50</v>
      </c>
      <c r="E87" s="384">
        <f t="shared" si="6"/>
        <v>25.564594059810926</v>
      </c>
      <c r="F87" s="402">
        <f t="shared" si="7"/>
        <v>28.632345346988238</v>
      </c>
      <c r="G87" s="406">
        <f t="shared" si="8"/>
        <v>28.632345346988238</v>
      </c>
      <c r="H87" s="405">
        <f>29*1.95583</f>
        <v>56.719070000000002</v>
      </c>
    </row>
    <row r="88" spans="1:8" ht="19.5">
      <c r="A88" s="377">
        <v>79</v>
      </c>
      <c r="B88" s="378" t="s">
        <v>1858</v>
      </c>
      <c r="C88" s="377" t="s">
        <v>98</v>
      </c>
      <c r="D88" s="379">
        <v>40</v>
      </c>
      <c r="E88" s="384">
        <f t="shared" si="6"/>
        <v>20.45167524784874</v>
      </c>
      <c r="F88" s="402">
        <f t="shared" si="7"/>
        <v>22.90587627759059</v>
      </c>
      <c r="G88" s="406">
        <f t="shared" si="8"/>
        <v>22.90587627759059</v>
      </c>
      <c r="H88" s="405">
        <f>23*1.95583</f>
        <v>44.984090000000002</v>
      </c>
    </row>
    <row r="89" spans="1:8" ht="19.5">
      <c r="A89" s="377">
        <v>80</v>
      </c>
      <c r="B89" s="378" t="s">
        <v>1859</v>
      </c>
      <c r="C89" s="377" t="s">
        <v>98</v>
      </c>
      <c r="D89" s="379">
        <v>60</v>
      </c>
      <c r="E89" s="384">
        <f t="shared" si="6"/>
        <v>30.677512871773111</v>
      </c>
      <c r="F89" s="402">
        <f t="shared" si="7"/>
        <v>34.358814416385883</v>
      </c>
      <c r="G89" s="406">
        <f t="shared" si="8"/>
        <v>34.358814416385883</v>
      </c>
      <c r="H89" s="405">
        <f>34*1.95583</f>
        <v>66.498220000000003</v>
      </c>
    </row>
    <row r="90" spans="1:8" ht="19.5">
      <c r="A90" s="377">
        <v>81</v>
      </c>
      <c r="B90" s="398" t="s">
        <v>1860</v>
      </c>
      <c r="C90" s="377"/>
      <c r="D90" s="379"/>
      <c r="E90" s="384"/>
      <c r="F90" s="402"/>
      <c r="G90" s="406"/>
      <c r="H90" s="405"/>
    </row>
    <row r="91" spans="1:8" ht="19.5">
      <c r="A91" s="377"/>
      <c r="B91" s="387" t="s">
        <v>1861</v>
      </c>
      <c r="C91" s="377" t="s">
        <v>98</v>
      </c>
      <c r="D91" s="379">
        <v>10</v>
      </c>
      <c r="E91" s="384">
        <f>D91/E$7</f>
        <v>5.1129188119621851</v>
      </c>
      <c r="F91" s="402">
        <f>E91*12/100+E91</f>
        <v>5.7264690693976474</v>
      </c>
      <c r="G91" s="406">
        <f>F91</f>
        <v>5.7264690693976474</v>
      </c>
      <c r="H91" s="405">
        <f>6*1.95583</f>
        <v>11.73498</v>
      </c>
    </row>
    <row r="92" spans="1:8" ht="19.5">
      <c r="A92" s="377"/>
      <c r="B92" s="387" t="s">
        <v>1862</v>
      </c>
      <c r="C92" s="377" t="s">
        <v>98</v>
      </c>
      <c r="D92" s="379">
        <v>10</v>
      </c>
      <c r="E92" s="384">
        <f>D92/E$7</f>
        <v>5.1129188119621851</v>
      </c>
      <c r="F92" s="402">
        <f>E92*12/100+E92</f>
        <v>5.7264690693976474</v>
      </c>
      <c r="G92" s="406">
        <f>F92</f>
        <v>5.7264690693976474</v>
      </c>
      <c r="H92" s="405">
        <f>6*1.95583</f>
        <v>11.73498</v>
      </c>
    </row>
    <row r="93" spans="1:8" ht="19.5">
      <c r="A93" s="377"/>
      <c r="B93" s="388" t="s">
        <v>1864</v>
      </c>
      <c r="C93" s="377" t="s">
        <v>98</v>
      </c>
      <c r="D93" s="379">
        <v>10</v>
      </c>
      <c r="E93" s="384">
        <f>D93/E$7</f>
        <v>5.1129188119621851</v>
      </c>
      <c r="F93" s="402">
        <f>E93*12/100+E93</f>
        <v>5.7264690693976474</v>
      </c>
      <c r="G93" s="406">
        <f>F93</f>
        <v>5.7264690693976474</v>
      </c>
      <c r="H93" s="405">
        <f>6*1.95583</f>
        <v>11.73498</v>
      </c>
    </row>
    <row r="94" spans="1:8" ht="19.5">
      <c r="A94" s="377"/>
      <c r="B94" s="389" t="s">
        <v>1865</v>
      </c>
      <c r="C94" s="377" t="s">
        <v>98</v>
      </c>
      <c r="D94" s="379">
        <v>10</v>
      </c>
      <c r="E94" s="384">
        <f>D94/E$7</f>
        <v>5.1129188119621851</v>
      </c>
      <c r="F94" s="402">
        <f>E94*12/100+E94</f>
        <v>5.7264690693976474</v>
      </c>
      <c r="G94" s="406">
        <f>F94</f>
        <v>5.7264690693976474</v>
      </c>
      <c r="H94" s="405">
        <f>6*1.95583</f>
        <v>11.73498</v>
      </c>
    </row>
    <row r="95" spans="1:8" ht="19.5">
      <c r="A95" s="377"/>
      <c r="B95" s="388" t="s">
        <v>1866</v>
      </c>
      <c r="C95" s="377" t="s">
        <v>98</v>
      </c>
      <c r="D95" s="379">
        <v>10</v>
      </c>
      <c r="E95" s="384">
        <f>D95/E$7</f>
        <v>5.1129188119621851</v>
      </c>
      <c r="F95" s="402">
        <f>E95*12/100+E95</f>
        <v>5.7264690693976474</v>
      </c>
      <c r="G95" s="406">
        <f>F95</f>
        <v>5.7264690693976474</v>
      </c>
      <c r="H95" s="405">
        <f>6*1.95583</f>
        <v>11.73498</v>
      </c>
    </row>
    <row r="96" spans="1:8" ht="19.5">
      <c r="A96" s="377">
        <v>82</v>
      </c>
      <c r="B96" s="399" t="s">
        <v>1863</v>
      </c>
      <c r="C96" s="377"/>
      <c r="D96" s="379"/>
      <c r="E96" s="384"/>
      <c r="F96" s="402"/>
      <c r="G96" s="406"/>
      <c r="H96" s="405"/>
    </row>
    <row r="97" spans="1:8" ht="19.5">
      <c r="A97" s="377"/>
      <c r="B97" s="378" t="s">
        <v>1867</v>
      </c>
      <c r="C97" s="377" t="s">
        <v>98</v>
      </c>
      <c r="D97" s="379">
        <v>10</v>
      </c>
      <c r="E97" s="384">
        <f t="shared" ref="E97:E102" si="9">D97/E$7</f>
        <v>5.1129188119621851</v>
      </c>
      <c r="F97" s="402">
        <f t="shared" ref="F97:F102" si="10">E97*12/100+E97</f>
        <v>5.7264690693976474</v>
      </c>
      <c r="G97" s="406">
        <f t="shared" ref="G97:G102" si="11">F97</f>
        <v>5.7264690693976474</v>
      </c>
      <c r="H97" s="405">
        <f>6*1.95583</f>
        <v>11.73498</v>
      </c>
    </row>
    <row r="98" spans="1:8" ht="19.5">
      <c r="A98" s="377"/>
      <c r="B98" s="378" t="s">
        <v>1868</v>
      </c>
      <c r="C98" s="377" t="s">
        <v>98</v>
      </c>
      <c r="D98" s="379">
        <v>8</v>
      </c>
      <c r="E98" s="384">
        <f t="shared" si="9"/>
        <v>4.0903350495697479</v>
      </c>
      <c r="F98" s="402">
        <f t="shared" si="10"/>
        <v>4.5811752555181178</v>
      </c>
      <c r="G98" s="406">
        <f t="shared" si="11"/>
        <v>4.5811752555181178</v>
      </c>
      <c r="H98" s="405">
        <f>5*1.95583</f>
        <v>9.7791499999999996</v>
      </c>
    </row>
    <row r="99" spans="1:8" ht="19.5">
      <c r="A99" s="377"/>
      <c r="B99" s="378" t="s">
        <v>1869</v>
      </c>
      <c r="C99" s="377" t="s">
        <v>98</v>
      </c>
      <c r="D99" s="379">
        <v>16</v>
      </c>
      <c r="E99" s="384">
        <f t="shared" si="9"/>
        <v>8.1806700991394958</v>
      </c>
      <c r="F99" s="402">
        <f t="shared" si="10"/>
        <v>9.1623505110362355</v>
      </c>
      <c r="G99" s="406">
        <f t="shared" si="11"/>
        <v>9.1623505110362355</v>
      </c>
      <c r="H99" s="405">
        <f>9*1.95583</f>
        <v>17.60247</v>
      </c>
    </row>
    <row r="100" spans="1:8" ht="39">
      <c r="A100" s="377"/>
      <c r="B100" s="387" t="s">
        <v>1870</v>
      </c>
      <c r="C100" s="377" t="s">
        <v>98</v>
      </c>
      <c r="D100" s="381">
        <v>10</v>
      </c>
      <c r="E100" s="384">
        <f t="shared" si="9"/>
        <v>5.1129188119621851</v>
      </c>
      <c r="F100" s="402">
        <f t="shared" si="10"/>
        <v>5.7264690693976474</v>
      </c>
      <c r="G100" s="406">
        <f t="shared" si="11"/>
        <v>5.7264690693976474</v>
      </c>
      <c r="H100" s="405">
        <f>6*1.95583</f>
        <v>11.73498</v>
      </c>
    </row>
    <row r="101" spans="1:8" ht="19.5">
      <c r="A101" s="377"/>
      <c r="B101" s="378" t="s">
        <v>1871</v>
      </c>
      <c r="C101" s="377" t="s">
        <v>98</v>
      </c>
      <c r="D101" s="381">
        <v>8</v>
      </c>
      <c r="E101" s="384">
        <f t="shared" si="9"/>
        <v>4.0903350495697479</v>
      </c>
      <c r="F101" s="402">
        <f t="shared" si="10"/>
        <v>4.5811752555181178</v>
      </c>
      <c r="G101" s="406">
        <f t="shared" si="11"/>
        <v>4.5811752555181178</v>
      </c>
      <c r="H101" s="405">
        <f>5*1.95583</f>
        <v>9.7791499999999996</v>
      </c>
    </row>
    <row r="102" spans="1:8" ht="19.5">
      <c r="A102" s="377"/>
      <c r="B102" s="378" t="s">
        <v>1872</v>
      </c>
      <c r="C102" s="377" t="s">
        <v>98</v>
      </c>
      <c r="D102" s="379">
        <v>6</v>
      </c>
      <c r="E102" s="384">
        <f t="shared" si="9"/>
        <v>3.0677512871773112</v>
      </c>
      <c r="F102" s="402">
        <f t="shared" si="10"/>
        <v>3.4358814416385886</v>
      </c>
      <c r="G102" s="406">
        <f t="shared" si="11"/>
        <v>3.4358814416385886</v>
      </c>
      <c r="H102" s="405">
        <f>3*1.95583</f>
        <v>5.8674900000000001</v>
      </c>
    </row>
    <row r="103" spans="1:8" ht="19.5">
      <c r="A103" s="377">
        <v>83</v>
      </c>
      <c r="B103" s="398" t="s">
        <v>1873</v>
      </c>
      <c r="C103" s="377"/>
      <c r="D103" s="379"/>
      <c r="E103" s="384"/>
      <c r="F103" s="402"/>
      <c r="G103" s="406"/>
      <c r="H103" s="405"/>
    </row>
    <row r="104" spans="1:8" ht="19.5">
      <c r="A104" s="377"/>
      <c r="B104" s="378" t="s">
        <v>1874</v>
      </c>
      <c r="C104" s="377" t="s">
        <v>98</v>
      </c>
      <c r="D104" s="379">
        <v>15</v>
      </c>
      <c r="E104" s="384">
        <f t="shared" ref="E104:E109" si="12">D104/E$7</f>
        <v>7.6693782179432777</v>
      </c>
      <c r="F104" s="402">
        <f t="shared" ref="F104:F109" si="13">E104*12/100+E104</f>
        <v>8.5897036040964707</v>
      </c>
      <c r="G104" s="406">
        <f t="shared" ref="G104:G109" si="14">F104</f>
        <v>8.5897036040964707</v>
      </c>
      <c r="H104" s="405">
        <f>9*1.95583</f>
        <v>17.60247</v>
      </c>
    </row>
    <row r="105" spans="1:8" ht="19.5">
      <c r="A105" s="377"/>
      <c r="B105" s="378" t="s">
        <v>1875</v>
      </c>
      <c r="C105" s="377" t="s">
        <v>98</v>
      </c>
      <c r="D105" s="379">
        <v>10</v>
      </c>
      <c r="E105" s="384">
        <f t="shared" si="12"/>
        <v>5.1129188119621851</v>
      </c>
      <c r="F105" s="402">
        <f t="shared" si="13"/>
        <v>5.7264690693976474</v>
      </c>
      <c r="G105" s="406">
        <f t="shared" si="14"/>
        <v>5.7264690693976474</v>
      </c>
      <c r="H105" s="405">
        <f>6*1.95583</f>
        <v>11.73498</v>
      </c>
    </row>
    <row r="106" spans="1:8" ht="19.5">
      <c r="A106" s="377"/>
      <c r="B106" s="378" t="s">
        <v>1876</v>
      </c>
      <c r="C106" s="377" t="s">
        <v>98</v>
      </c>
      <c r="D106" s="379">
        <v>12</v>
      </c>
      <c r="E106" s="384">
        <f t="shared" si="12"/>
        <v>6.1355025743546223</v>
      </c>
      <c r="F106" s="402">
        <f t="shared" si="13"/>
        <v>6.8717628832771771</v>
      </c>
      <c r="G106" s="406">
        <f t="shared" si="14"/>
        <v>6.8717628832771771</v>
      </c>
      <c r="H106" s="405">
        <f>7*1.95583</f>
        <v>13.690809999999999</v>
      </c>
    </row>
    <row r="107" spans="1:8" ht="19.5">
      <c r="A107" s="377"/>
      <c r="B107" s="378" t="s">
        <v>1877</v>
      </c>
      <c r="C107" s="377" t="s">
        <v>98</v>
      </c>
      <c r="D107" s="379">
        <v>20</v>
      </c>
      <c r="E107" s="384">
        <f t="shared" si="12"/>
        <v>10.22583762392437</v>
      </c>
      <c r="F107" s="402">
        <f t="shared" si="13"/>
        <v>11.452938138795295</v>
      </c>
      <c r="G107" s="406">
        <f t="shared" si="14"/>
        <v>11.452938138795295</v>
      </c>
      <c r="H107" s="405">
        <f>11*1.95583</f>
        <v>21.514129999999998</v>
      </c>
    </row>
    <row r="108" spans="1:8" ht="19.5">
      <c r="A108" s="377"/>
      <c r="B108" s="378" t="s">
        <v>1878</v>
      </c>
      <c r="C108" s="377" t="s">
        <v>98</v>
      </c>
      <c r="D108" s="379">
        <v>25</v>
      </c>
      <c r="E108" s="384">
        <f t="shared" si="12"/>
        <v>12.782297029905463</v>
      </c>
      <c r="F108" s="402">
        <f t="shared" si="13"/>
        <v>14.316172673494119</v>
      </c>
      <c r="G108" s="406">
        <f t="shared" si="14"/>
        <v>14.316172673494119</v>
      </c>
      <c r="H108" s="405">
        <f>14*1.95583</f>
        <v>27.381619999999998</v>
      </c>
    </row>
    <row r="109" spans="1:8" ht="19.5">
      <c r="A109" s="377"/>
      <c r="B109" s="378" t="s">
        <v>1879</v>
      </c>
      <c r="C109" s="377" t="s">
        <v>98</v>
      </c>
      <c r="D109" s="379">
        <v>40</v>
      </c>
      <c r="E109" s="384">
        <f t="shared" si="12"/>
        <v>20.45167524784874</v>
      </c>
      <c r="F109" s="402">
        <f t="shared" si="13"/>
        <v>22.90587627759059</v>
      </c>
      <c r="G109" s="406">
        <f t="shared" si="14"/>
        <v>22.90587627759059</v>
      </c>
      <c r="H109" s="405">
        <f>23*1.95583</f>
        <v>44.984090000000002</v>
      </c>
    </row>
    <row r="110" spans="1:8" ht="19.5">
      <c r="A110" s="382">
        <v>84</v>
      </c>
      <c r="B110" s="397" t="s">
        <v>1880</v>
      </c>
      <c r="C110" s="382"/>
      <c r="D110" s="379"/>
      <c r="E110" s="384"/>
      <c r="F110" s="402"/>
      <c r="G110" s="406"/>
      <c r="H110" s="405"/>
    </row>
    <row r="111" spans="1:8" ht="19.5">
      <c r="A111" s="382"/>
      <c r="B111" s="383" t="s">
        <v>1891</v>
      </c>
      <c r="C111" s="382" t="s">
        <v>98</v>
      </c>
      <c r="D111" s="379">
        <v>25</v>
      </c>
      <c r="E111" s="384">
        <f t="shared" ref="E111:E125" si="15">D111/E$7</f>
        <v>12.782297029905463</v>
      </c>
      <c r="F111" s="402">
        <f t="shared" ref="F111:F125" si="16">E111*12/100+E111</f>
        <v>14.316172673494119</v>
      </c>
      <c r="G111" s="407">
        <v>15</v>
      </c>
      <c r="H111" s="405">
        <f>15*1.95583</f>
        <v>29.33745</v>
      </c>
    </row>
    <row r="112" spans="1:8" ht="19.5">
      <c r="A112" s="377"/>
      <c r="B112" s="378" t="s">
        <v>1892</v>
      </c>
      <c r="C112" s="377" t="s">
        <v>98</v>
      </c>
      <c r="D112" s="379">
        <v>50</v>
      </c>
      <c r="E112" s="384">
        <f t="shared" si="15"/>
        <v>25.564594059810926</v>
      </c>
      <c r="F112" s="402">
        <f t="shared" si="16"/>
        <v>28.632345346988238</v>
      </c>
      <c r="G112" s="407">
        <f>F112</f>
        <v>28.632345346988238</v>
      </c>
      <c r="H112" s="405">
        <f>29*1.95583</f>
        <v>56.719070000000002</v>
      </c>
    </row>
    <row r="113" spans="1:8" ht="19.5">
      <c r="A113" s="377"/>
      <c r="B113" s="378" t="s">
        <v>1890</v>
      </c>
      <c r="C113" s="377" t="s">
        <v>98</v>
      </c>
      <c r="D113" s="379">
        <v>30</v>
      </c>
      <c r="E113" s="384">
        <f t="shared" si="15"/>
        <v>15.338756435886555</v>
      </c>
      <c r="F113" s="402">
        <f t="shared" si="16"/>
        <v>17.179407208192941</v>
      </c>
      <c r="G113" s="407">
        <v>18</v>
      </c>
      <c r="H113" s="405">
        <f>18*1.95583</f>
        <v>35.204940000000001</v>
      </c>
    </row>
    <row r="114" spans="1:8" ht="19.5">
      <c r="A114" s="377"/>
      <c r="B114" s="378" t="s">
        <v>1888</v>
      </c>
      <c r="C114" s="377" t="s">
        <v>98</v>
      </c>
      <c r="D114" s="379">
        <v>30</v>
      </c>
      <c r="E114" s="384">
        <f t="shared" si="15"/>
        <v>15.338756435886555</v>
      </c>
      <c r="F114" s="402">
        <f t="shared" si="16"/>
        <v>17.179407208192941</v>
      </c>
      <c r="G114" s="406">
        <v>18</v>
      </c>
      <c r="H114" s="405">
        <f>18*1.95583</f>
        <v>35.204940000000001</v>
      </c>
    </row>
    <row r="115" spans="1:8" ht="19.5">
      <c r="A115" s="377"/>
      <c r="B115" s="378" t="s">
        <v>1889</v>
      </c>
      <c r="C115" s="377" t="s">
        <v>98</v>
      </c>
      <c r="D115" s="379">
        <v>50</v>
      </c>
      <c r="E115" s="384">
        <f t="shared" si="15"/>
        <v>25.564594059810926</v>
      </c>
      <c r="F115" s="402">
        <f t="shared" si="16"/>
        <v>28.632345346988238</v>
      </c>
      <c r="G115" s="406">
        <f>F115</f>
        <v>28.632345346988238</v>
      </c>
      <c r="H115" s="405">
        <f>29*1.95583</f>
        <v>56.719070000000002</v>
      </c>
    </row>
    <row r="116" spans="1:8" ht="19.5">
      <c r="A116" s="377"/>
      <c r="B116" s="378" t="s">
        <v>1887</v>
      </c>
      <c r="C116" s="377" t="s">
        <v>98</v>
      </c>
      <c r="D116" s="379">
        <v>20</v>
      </c>
      <c r="E116" s="384">
        <f t="shared" si="15"/>
        <v>10.22583762392437</v>
      </c>
      <c r="F116" s="402">
        <f t="shared" si="16"/>
        <v>11.452938138795295</v>
      </c>
      <c r="G116" s="406">
        <v>12</v>
      </c>
      <c r="H116" s="405">
        <f>12*1.95583</f>
        <v>23.46996</v>
      </c>
    </row>
    <row r="117" spans="1:8" ht="19.5">
      <c r="A117" s="377"/>
      <c r="B117" s="378" t="s">
        <v>1886</v>
      </c>
      <c r="C117" s="377" t="s">
        <v>98</v>
      </c>
      <c r="D117" s="379">
        <v>40</v>
      </c>
      <c r="E117" s="384">
        <f t="shared" si="15"/>
        <v>20.45167524784874</v>
      </c>
      <c r="F117" s="402">
        <f t="shared" si="16"/>
        <v>22.90587627759059</v>
      </c>
      <c r="G117" s="406">
        <f>F117</f>
        <v>22.90587627759059</v>
      </c>
      <c r="H117" s="405">
        <f>23*1.95583</f>
        <v>44.984090000000002</v>
      </c>
    </row>
    <row r="118" spans="1:8" ht="19.5">
      <c r="A118" s="377"/>
      <c r="B118" s="378" t="s">
        <v>1885</v>
      </c>
      <c r="C118" s="377" t="s">
        <v>98</v>
      </c>
      <c r="D118" s="379">
        <v>30</v>
      </c>
      <c r="E118" s="384">
        <f t="shared" si="15"/>
        <v>15.338756435886555</v>
      </c>
      <c r="F118" s="402">
        <f t="shared" si="16"/>
        <v>17.179407208192941</v>
      </c>
      <c r="G118" s="406">
        <v>18</v>
      </c>
      <c r="H118" s="405">
        <f>18*1.95583</f>
        <v>35.204940000000001</v>
      </c>
    </row>
    <row r="119" spans="1:8" ht="19.5">
      <c r="A119" s="377"/>
      <c r="B119" s="378" t="s">
        <v>1881</v>
      </c>
      <c r="C119" s="377" t="s">
        <v>98</v>
      </c>
      <c r="D119" s="379">
        <v>20</v>
      </c>
      <c r="E119" s="384">
        <f t="shared" si="15"/>
        <v>10.22583762392437</v>
      </c>
      <c r="F119" s="402">
        <f t="shared" si="16"/>
        <v>11.452938138795295</v>
      </c>
      <c r="G119" s="406">
        <v>12</v>
      </c>
      <c r="H119" s="405">
        <f>12*1.95583</f>
        <v>23.46996</v>
      </c>
    </row>
    <row r="120" spans="1:8" ht="19.5">
      <c r="A120" s="377"/>
      <c r="B120" s="378" t="s">
        <v>1882</v>
      </c>
      <c r="C120" s="377" t="s">
        <v>98</v>
      </c>
      <c r="D120" s="379">
        <v>40</v>
      </c>
      <c r="E120" s="384">
        <f t="shared" si="15"/>
        <v>20.45167524784874</v>
      </c>
      <c r="F120" s="402">
        <f t="shared" si="16"/>
        <v>22.90587627759059</v>
      </c>
      <c r="G120" s="406">
        <f>F120</f>
        <v>22.90587627759059</v>
      </c>
      <c r="H120" s="405">
        <f>23*1.95583</f>
        <v>44.984090000000002</v>
      </c>
    </row>
    <row r="121" spans="1:8" ht="39">
      <c r="A121" s="377"/>
      <c r="B121" s="388" t="s">
        <v>1930</v>
      </c>
      <c r="C121" s="377" t="s">
        <v>98</v>
      </c>
      <c r="D121" s="379">
        <v>20</v>
      </c>
      <c r="E121" s="384">
        <f t="shared" si="15"/>
        <v>10.22583762392437</v>
      </c>
      <c r="F121" s="402">
        <f t="shared" si="16"/>
        <v>11.452938138795295</v>
      </c>
      <c r="G121" s="406">
        <v>12</v>
      </c>
      <c r="H121" s="405">
        <f>12*1.95583</f>
        <v>23.46996</v>
      </c>
    </row>
    <row r="122" spans="1:8" ht="39">
      <c r="A122" s="377"/>
      <c r="B122" s="388" t="s">
        <v>1929</v>
      </c>
      <c r="C122" s="377" t="s">
        <v>98</v>
      </c>
      <c r="D122" s="379">
        <v>40</v>
      </c>
      <c r="E122" s="384">
        <f t="shared" si="15"/>
        <v>20.45167524784874</v>
      </c>
      <c r="F122" s="402">
        <f t="shared" si="16"/>
        <v>22.90587627759059</v>
      </c>
      <c r="G122" s="406">
        <f>F122</f>
        <v>22.90587627759059</v>
      </c>
      <c r="H122" s="405">
        <f>23*1.95583</f>
        <v>44.984090000000002</v>
      </c>
    </row>
    <row r="123" spans="1:8" ht="19.5">
      <c r="A123" s="377"/>
      <c r="B123" s="378" t="s">
        <v>1883</v>
      </c>
      <c r="C123" s="377" t="s">
        <v>98</v>
      </c>
      <c r="D123" s="379">
        <v>50</v>
      </c>
      <c r="E123" s="384">
        <f t="shared" si="15"/>
        <v>25.564594059810926</v>
      </c>
      <c r="F123" s="402">
        <f t="shared" si="16"/>
        <v>28.632345346988238</v>
      </c>
      <c r="G123" s="406">
        <f>F123</f>
        <v>28.632345346988238</v>
      </c>
      <c r="H123" s="405">
        <f>29*1.95583</f>
        <v>56.719070000000002</v>
      </c>
    </row>
    <row r="124" spans="1:8" ht="19.5">
      <c r="A124" s="377"/>
      <c r="B124" s="383" t="s">
        <v>1884</v>
      </c>
      <c r="C124" s="377" t="s">
        <v>98</v>
      </c>
      <c r="D124" s="379">
        <v>50</v>
      </c>
      <c r="E124" s="384">
        <f t="shared" si="15"/>
        <v>25.564594059810926</v>
      </c>
      <c r="F124" s="402">
        <f t="shared" si="16"/>
        <v>28.632345346988238</v>
      </c>
      <c r="G124" s="406">
        <f>F124</f>
        <v>28.632345346988238</v>
      </c>
      <c r="H124" s="405">
        <f>29*1.95583</f>
        <v>56.719070000000002</v>
      </c>
    </row>
    <row r="125" spans="1:8" ht="19.5">
      <c r="A125" s="377"/>
      <c r="B125" s="378" t="s">
        <v>1893</v>
      </c>
      <c r="C125" s="377" t="s">
        <v>98</v>
      </c>
      <c r="D125" s="379">
        <v>50</v>
      </c>
      <c r="E125" s="384">
        <f t="shared" si="15"/>
        <v>25.564594059810926</v>
      </c>
      <c r="F125" s="402">
        <f t="shared" si="16"/>
        <v>28.632345346988238</v>
      </c>
      <c r="G125" s="406">
        <f>F125</f>
        <v>28.632345346988238</v>
      </c>
      <c r="H125" s="405">
        <f>29*1.95583</f>
        <v>56.719070000000002</v>
      </c>
    </row>
    <row r="126" spans="1:8" ht="39" customHeight="1">
      <c r="A126" s="377">
        <v>85</v>
      </c>
      <c r="B126" s="378" t="s">
        <v>1894</v>
      </c>
      <c r="C126" s="377"/>
      <c r="D126" s="379"/>
      <c r="E126" s="384"/>
      <c r="F126" s="402"/>
      <c r="G126" s="406"/>
      <c r="H126" s="405"/>
    </row>
    <row r="127" spans="1:8" ht="19.5">
      <c r="A127" s="377"/>
      <c r="B127" s="378" t="s">
        <v>1895</v>
      </c>
      <c r="C127" s="377" t="s">
        <v>98</v>
      </c>
      <c r="D127" s="379">
        <v>50</v>
      </c>
      <c r="E127" s="384">
        <f>D127/E$7</f>
        <v>25.564594059810926</v>
      </c>
      <c r="F127" s="402">
        <f>E127*12/100+E127</f>
        <v>28.632345346988238</v>
      </c>
      <c r="G127" s="406">
        <f>F127</f>
        <v>28.632345346988238</v>
      </c>
      <c r="H127" s="405">
        <f>29*1.95583</f>
        <v>56.719070000000002</v>
      </c>
    </row>
    <row r="128" spans="1:8" ht="39">
      <c r="A128" s="377">
        <v>86</v>
      </c>
      <c r="B128" s="378" t="s">
        <v>1934</v>
      </c>
      <c r="C128" s="377" t="s">
        <v>98</v>
      </c>
      <c r="D128" s="379">
        <v>180</v>
      </c>
      <c r="E128" s="384">
        <f>D128/E$7</f>
        <v>92.032538615319325</v>
      </c>
      <c r="F128" s="402">
        <f>E128*12/100+E128</f>
        <v>103.07644324915765</v>
      </c>
      <c r="G128" s="406">
        <f>F128</f>
        <v>103.07644324915765</v>
      </c>
      <c r="H128" s="405">
        <f>103*1.95583</f>
        <v>201.45049</v>
      </c>
    </row>
    <row r="129" spans="1:8" ht="19.5">
      <c r="A129" s="377">
        <v>87</v>
      </c>
      <c r="B129" s="378" t="s">
        <v>1896</v>
      </c>
      <c r="C129" s="377" t="s">
        <v>98</v>
      </c>
      <c r="D129" s="379">
        <v>2.9</v>
      </c>
      <c r="E129" s="384">
        <f>D129/E$7</f>
        <v>1.4827464554690335</v>
      </c>
      <c r="F129" s="402"/>
      <c r="G129" s="408">
        <f>E129</f>
        <v>1.4827464554690335</v>
      </c>
      <c r="H129" s="405">
        <f t="shared" ref="H129:H132" si="17">G129*1.95583</f>
        <v>2.9</v>
      </c>
    </row>
    <row r="130" spans="1:8" ht="19.5">
      <c r="A130" s="377">
        <v>88</v>
      </c>
      <c r="B130" s="378" t="s">
        <v>1897</v>
      </c>
      <c r="C130" s="377" t="s">
        <v>98</v>
      </c>
      <c r="D130" s="379">
        <v>1</v>
      </c>
      <c r="E130" s="384">
        <f>D130/E$7</f>
        <v>0.51129188119621849</v>
      </c>
      <c r="F130" s="402"/>
      <c r="G130" s="408">
        <f>E130</f>
        <v>0.51129188119621849</v>
      </c>
      <c r="H130" s="405">
        <f t="shared" si="17"/>
        <v>1</v>
      </c>
    </row>
    <row r="131" spans="1:8" ht="39">
      <c r="A131" s="377">
        <v>89</v>
      </c>
      <c r="B131" s="383" t="s">
        <v>1898</v>
      </c>
      <c r="C131" s="377"/>
      <c r="D131" s="385"/>
      <c r="E131" s="384"/>
      <c r="F131" s="402"/>
      <c r="G131" s="406"/>
      <c r="H131" s="405"/>
    </row>
    <row r="132" spans="1:8" ht="39">
      <c r="A132" s="390"/>
      <c r="B132" s="391" t="s">
        <v>1899</v>
      </c>
      <c r="C132" s="377" t="s">
        <v>98</v>
      </c>
      <c r="D132" s="392">
        <v>40</v>
      </c>
      <c r="E132" s="384">
        <f t="shared" ref="E132:E149" si="18">D132/E$7</f>
        <v>20.45167524784874</v>
      </c>
      <c r="F132" s="402">
        <f t="shared" ref="F132:F149" si="19">E132*12/100+E132</f>
        <v>22.90587627759059</v>
      </c>
      <c r="G132" s="407">
        <v>25</v>
      </c>
      <c r="H132" s="405">
        <f t="shared" si="17"/>
        <v>48.89575</v>
      </c>
    </row>
    <row r="133" spans="1:8" ht="19.5">
      <c r="A133" s="390">
        <v>90</v>
      </c>
      <c r="B133" s="391" t="s">
        <v>1900</v>
      </c>
      <c r="C133" s="377" t="s">
        <v>98</v>
      </c>
      <c r="D133" s="392">
        <v>2</v>
      </c>
      <c r="E133" s="384">
        <f t="shared" si="18"/>
        <v>1.022583762392437</v>
      </c>
      <c r="F133" s="402">
        <f t="shared" si="19"/>
        <v>1.1452938138795294</v>
      </c>
      <c r="G133" s="406">
        <f t="shared" ref="G133:G145" si="20">F133</f>
        <v>1.1452938138795294</v>
      </c>
      <c r="H133" s="405">
        <f>1*1.95583</f>
        <v>1.95583</v>
      </c>
    </row>
    <row r="134" spans="1:8" ht="19.5">
      <c r="A134" s="377">
        <v>91</v>
      </c>
      <c r="B134" s="383" t="s">
        <v>1901</v>
      </c>
      <c r="C134" s="377" t="s">
        <v>98</v>
      </c>
      <c r="D134" s="385">
        <v>1</v>
      </c>
      <c r="E134" s="384">
        <f t="shared" si="18"/>
        <v>0.51129188119621849</v>
      </c>
      <c r="F134" s="402">
        <f t="shared" si="19"/>
        <v>0.57264690693976472</v>
      </c>
      <c r="G134" s="406">
        <f t="shared" si="20"/>
        <v>0.57264690693976472</v>
      </c>
      <c r="H134" s="405">
        <f>1*1.95583</f>
        <v>1.95583</v>
      </c>
    </row>
    <row r="135" spans="1:8" ht="19.5">
      <c r="A135" s="377">
        <v>92</v>
      </c>
      <c r="B135" s="393" t="s">
        <v>1902</v>
      </c>
      <c r="C135" s="377" t="s">
        <v>98</v>
      </c>
      <c r="D135" s="385">
        <v>30</v>
      </c>
      <c r="E135" s="384">
        <f t="shared" si="18"/>
        <v>15.338756435886555</v>
      </c>
      <c r="F135" s="402">
        <f t="shared" si="19"/>
        <v>17.179407208192941</v>
      </c>
      <c r="G135" s="406">
        <f t="shared" si="20"/>
        <v>17.179407208192941</v>
      </c>
      <c r="H135" s="405">
        <f>17*1.95583</f>
        <v>33.249110000000002</v>
      </c>
    </row>
    <row r="136" spans="1:8" ht="19.5">
      <c r="A136" s="377">
        <v>93</v>
      </c>
      <c r="B136" s="393" t="s">
        <v>1903</v>
      </c>
      <c r="C136" s="377" t="s">
        <v>98</v>
      </c>
      <c r="D136" s="385">
        <v>40</v>
      </c>
      <c r="E136" s="384">
        <f t="shared" si="18"/>
        <v>20.45167524784874</v>
      </c>
      <c r="F136" s="402">
        <f t="shared" si="19"/>
        <v>22.90587627759059</v>
      </c>
      <c r="G136" s="406">
        <f t="shared" si="20"/>
        <v>22.90587627759059</v>
      </c>
      <c r="H136" s="405">
        <f>23*1.95583</f>
        <v>44.984090000000002</v>
      </c>
    </row>
    <row r="137" spans="1:8" ht="39">
      <c r="A137" s="377">
        <v>94</v>
      </c>
      <c r="B137" s="378" t="s">
        <v>1904</v>
      </c>
      <c r="C137" s="377" t="s">
        <v>98</v>
      </c>
      <c r="D137" s="379">
        <v>5.8</v>
      </c>
      <c r="E137" s="384">
        <f t="shared" si="18"/>
        <v>2.965492910938067</v>
      </c>
      <c r="F137" s="402">
        <f t="shared" si="19"/>
        <v>3.3213520602506348</v>
      </c>
      <c r="G137" s="406">
        <v>5</v>
      </c>
      <c r="H137" s="405">
        <v>9.7799999999999994</v>
      </c>
    </row>
    <row r="138" spans="1:8" ht="19.5">
      <c r="A138" s="377">
        <v>95</v>
      </c>
      <c r="B138" s="378" t="s">
        <v>1940</v>
      </c>
      <c r="C138" s="377" t="s">
        <v>98</v>
      </c>
      <c r="D138" s="379"/>
      <c r="E138" s="384"/>
      <c r="F138" s="402"/>
      <c r="G138" s="406">
        <v>3</v>
      </c>
      <c r="H138" s="405">
        <v>5.87</v>
      </c>
    </row>
    <row r="139" spans="1:8" ht="19.5">
      <c r="A139" s="377">
        <v>96</v>
      </c>
      <c r="B139" s="378" t="s">
        <v>1941</v>
      </c>
      <c r="C139" s="377" t="s">
        <v>98</v>
      </c>
      <c r="D139" s="379"/>
      <c r="E139" s="384"/>
      <c r="F139" s="402"/>
      <c r="G139" s="406">
        <v>6</v>
      </c>
      <c r="H139" s="405">
        <v>11.73</v>
      </c>
    </row>
    <row r="140" spans="1:8" ht="19.5">
      <c r="A140" s="377">
        <v>97</v>
      </c>
      <c r="B140" s="378" t="s">
        <v>1942</v>
      </c>
      <c r="C140" s="377" t="s">
        <v>98</v>
      </c>
      <c r="D140" s="379"/>
      <c r="E140" s="384"/>
      <c r="F140" s="402"/>
      <c r="G140" s="406">
        <v>3</v>
      </c>
      <c r="H140" s="405">
        <v>5.87</v>
      </c>
    </row>
    <row r="141" spans="1:8" ht="19.5">
      <c r="A141" s="377">
        <v>98</v>
      </c>
      <c r="B141" s="378" t="s">
        <v>1943</v>
      </c>
      <c r="C141" s="377" t="s">
        <v>98</v>
      </c>
      <c r="D141" s="379"/>
      <c r="E141" s="384"/>
      <c r="F141" s="402"/>
      <c r="G141" s="406">
        <v>8</v>
      </c>
      <c r="H141" s="405">
        <v>15.65</v>
      </c>
    </row>
    <row r="142" spans="1:8" ht="39">
      <c r="A142" s="377">
        <v>99</v>
      </c>
      <c r="B142" s="378" t="s">
        <v>1905</v>
      </c>
      <c r="C142" s="377" t="s">
        <v>98</v>
      </c>
      <c r="D142" s="379">
        <v>100</v>
      </c>
      <c r="E142" s="384">
        <f t="shared" si="18"/>
        <v>51.129188119621851</v>
      </c>
      <c r="F142" s="402">
        <f t="shared" si="19"/>
        <v>57.264690693976476</v>
      </c>
      <c r="G142" s="406">
        <f t="shared" si="20"/>
        <v>57.264690693976476</v>
      </c>
      <c r="H142" s="405">
        <f>57*1.95583</f>
        <v>111.48231</v>
      </c>
    </row>
    <row r="143" spans="1:8" ht="19.5">
      <c r="A143" s="377">
        <v>100</v>
      </c>
      <c r="B143" s="378" t="s">
        <v>1906</v>
      </c>
      <c r="C143" s="377" t="s">
        <v>98</v>
      </c>
      <c r="D143" s="379">
        <v>20</v>
      </c>
      <c r="E143" s="384">
        <f t="shared" si="18"/>
        <v>10.22583762392437</v>
      </c>
      <c r="F143" s="402">
        <f t="shared" si="19"/>
        <v>11.452938138795295</v>
      </c>
      <c r="G143" s="406">
        <f t="shared" si="20"/>
        <v>11.452938138795295</v>
      </c>
      <c r="H143" s="405">
        <f>11*1.95583</f>
        <v>21.514129999999998</v>
      </c>
    </row>
    <row r="144" spans="1:8" ht="19.5">
      <c r="A144" s="377">
        <v>101</v>
      </c>
      <c r="B144" s="378" t="s">
        <v>1907</v>
      </c>
      <c r="C144" s="377" t="s">
        <v>98</v>
      </c>
      <c r="D144" s="379">
        <v>2</v>
      </c>
      <c r="E144" s="384">
        <f t="shared" si="18"/>
        <v>1.022583762392437</v>
      </c>
      <c r="F144" s="402">
        <f t="shared" si="19"/>
        <v>1.1452938138795294</v>
      </c>
      <c r="G144" s="406">
        <f t="shared" si="20"/>
        <v>1.1452938138795294</v>
      </c>
      <c r="H144" s="405">
        <f>1*1.95583</f>
        <v>1.95583</v>
      </c>
    </row>
    <row r="145" spans="1:12" ht="19.5">
      <c r="A145" s="377">
        <v>102</v>
      </c>
      <c r="B145" s="394" t="s">
        <v>1908</v>
      </c>
      <c r="C145" s="377" t="s">
        <v>98</v>
      </c>
      <c r="D145" s="381">
        <v>2</v>
      </c>
      <c r="E145" s="384">
        <f t="shared" si="18"/>
        <v>1.022583762392437</v>
      </c>
      <c r="F145" s="402">
        <f t="shared" si="19"/>
        <v>1.1452938138795294</v>
      </c>
      <c r="G145" s="406">
        <f t="shared" si="20"/>
        <v>1.1452938138795294</v>
      </c>
      <c r="H145" s="405">
        <f t="shared" ref="H145:H147" si="21">1*1.95583</f>
        <v>1.95583</v>
      </c>
    </row>
    <row r="146" spans="1:12" ht="19.5">
      <c r="A146" s="377">
        <v>103</v>
      </c>
      <c r="B146" s="394" t="s">
        <v>1909</v>
      </c>
      <c r="C146" s="377" t="s">
        <v>98</v>
      </c>
      <c r="D146" s="379">
        <v>1</v>
      </c>
      <c r="E146" s="384">
        <f t="shared" si="18"/>
        <v>0.51129188119621849</v>
      </c>
      <c r="F146" s="402">
        <f t="shared" si="19"/>
        <v>0.57264690693976472</v>
      </c>
      <c r="G146" s="433" t="s">
        <v>1939</v>
      </c>
      <c r="H146" s="405">
        <v>0.39</v>
      </c>
    </row>
    <row r="147" spans="1:12" ht="19.5">
      <c r="A147" s="377">
        <v>104</v>
      </c>
      <c r="B147" s="394" t="s">
        <v>1910</v>
      </c>
      <c r="C147" s="377" t="s">
        <v>98</v>
      </c>
      <c r="D147" s="381">
        <v>1</v>
      </c>
      <c r="E147" s="384">
        <f t="shared" si="18"/>
        <v>0.51129188119621849</v>
      </c>
      <c r="F147" s="402">
        <f t="shared" si="19"/>
        <v>0.57264690693976472</v>
      </c>
      <c r="G147" s="406">
        <f>F147</f>
        <v>0.57264690693976472</v>
      </c>
      <c r="H147" s="405">
        <f t="shared" si="21"/>
        <v>1.95583</v>
      </c>
    </row>
    <row r="148" spans="1:12" ht="19.5">
      <c r="A148" s="377">
        <v>105</v>
      </c>
      <c r="B148" s="445" t="s">
        <v>1911</v>
      </c>
      <c r="C148" s="446" t="s">
        <v>98</v>
      </c>
      <c r="D148" s="447">
        <v>50</v>
      </c>
      <c r="E148" s="448">
        <f t="shared" si="18"/>
        <v>25.564594059810926</v>
      </c>
      <c r="F148" s="403">
        <f t="shared" si="19"/>
        <v>28.632345346988238</v>
      </c>
      <c r="G148" s="407">
        <v>30</v>
      </c>
      <c r="H148" s="449">
        <v>58.67</v>
      </c>
    </row>
    <row r="149" spans="1:12" ht="19.5">
      <c r="A149" s="377">
        <v>106</v>
      </c>
      <c r="B149" s="445" t="s">
        <v>1912</v>
      </c>
      <c r="C149" s="446" t="s">
        <v>98</v>
      </c>
      <c r="D149" s="447">
        <v>80</v>
      </c>
      <c r="E149" s="448">
        <f t="shared" si="18"/>
        <v>40.903350495697481</v>
      </c>
      <c r="F149" s="403">
        <f t="shared" si="19"/>
        <v>45.81175255518118</v>
      </c>
      <c r="G149" s="407">
        <v>50</v>
      </c>
      <c r="H149" s="449">
        <v>97.79</v>
      </c>
    </row>
    <row r="150" spans="1:12" ht="19.5">
      <c r="A150" s="377">
        <v>107</v>
      </c>
      <c r="B150" s="378" t="s">
        <v>1913</v>
      </c>
      <c r="C150" s="377"/>
      <c r="D150" s="379"/>
      <c r="E150" s="384"/>
      <c r="F150" s="402"/>
      <c r="G150" s="406"/>
      <c r="H150" s="405"/>
    </row>
    <row r="151" spans="1:12" ht="19.5">
      <c r="A151" s="377"/>
      <c r="B151" s="395" t="s">
        <v>1914</v>
      </c>
      <c r="C151" s="377" t="s">
        <v>98</v>
      </c>
      <c r="D151" s="379">
        <v>0.3</v>
      </c>
      <c r="E151" s="384">
        <f t="shared" ref="E151:E160" si="22">D151/E$7</f>
        <v>0.15338756435886555</v>
      </c>
      <c r="F151" s="403">
        <f t="shared" ref="F151:F160" si="23">E151*12/100+E151</f>
        <v>0.17179407208192943</v>
      </c>
      <c r="G151" s="409">
        <v>0.2</v>
      </c>
      <c r="H151" s="405">
        <f>0.2*1.95583</f>
        <v>0.39116600000000001</v>
      </c>
      <c r="I151" s="369"/>
      <c r="J151" s="370"/>
      <c r="K151" s="370"/>
      <c r="L151" s="371"/>
    </row>
    <row r="152" spans="1:12" ht="19.5">
      <c r="A152" s="396"/>
      <c r="B152" s="395" t="s">
        <v>1924</v>
      </c>
      <c r="C152" s="377" t="s">
        <v>98</v>
      </c>
      <c r="D152" s="379">
        <v>0.5</v>
      </c>
      <c r="E152" s="384">
        <f t="shared" si="22"/>
        <v>0.25564594059810924</v>
      </c>
      <c r="F152" s="403">
        <f t="shared" si="23"/>
        <v>0.28632345346988236</v>
      </c>
      <c r="G152" s="409">
        <v>0.3</v>
      </c>
      <c r="H152" s="405">
        <f>0.3*1.95583</f>
        <v>0.58674899999999997</v>
      </c>
      <c r="I152" s="369"/>
      <c r="J152" s="370"/>
      <c r="K152" s="370"/>
      <c r="L152" s="371"/>
    </row>
    <row r="153" spans="1:12" ht="19.5">
      <c r="A153" s="377">
        <v>108</v>
      </c>
      <c r="B153" s="378" t="s">
        <v>1915</v>
      </c>
      <c r="C153" s="377" t="s">
        <v>98</v>
      </c>
      <c r="D153" s="379">
        <v>40</v>
      </c>
      <c r="E153" s="384">
        <f t="shared" si="22"/>
        <v>20.45167524784874</v>
      </c>
      <c r="F153" s="403">
        <f t="shared" si="23"/>
        <v>22.90587627759059</v>
      </c>
      <c r="G153" s="406">
        <f t="shared" ref="G153:G160" si="24">F153</f>
        <v>22.90587627759059</v>
      </c>
      <c r="H153" s="405">
        <f>23*1.95583</f>
        <v>44.984090000000002</v>
      </c>
      <c r="I153" s="369"/>
      <c r="J153" s="370"/>
      <c r="K153" s="370"/>
      <c r="L153" s="371"/>
    </row>
    <row r="154" spans="1:12" ht="19.5">
      <c r="A154" s="377">
        <v>109</v>
      </c>
      <c r="B154" s="378" t="s">
        <v>1916</v>
      </c>
      <c r="C154" s="377" t="s">
        <v>98</v>
      </c>
      <c r="D154" s="379">
        <v>40</v>
      </c>
      <c r="E154" s="384">
        <f t="shared" si="22"/>
        <v>20.45167524784874</v>
      </c>
      <c r="F154" s="403">
        <f t="shared" si="23"/>
        <v>22.90587627759059</v>
      </c>
      <c r="G154" s="406">
        <f t="shared" si="24"/>
        <v>22.90587627759059</v>
      </c>
      <c r="H154" s="405">
        <f>23*1.95583</f>
        <v>44.984090000000002</v>
      </c>
      <c r="I154" s="369"/>
      <c r="J154" s="370"/>
      <c r="K154" s="370"/>
      <c r="L154" s="371"/>
    </row>
    <row r="155" spans="1:12" ht="39">
      <c r="A155" s="377">
        <v>110</v>
      </c>
      <c r="B155" s="378" t="s">
        <v>1917</v>
      </c>
      <c r="C155" s="377" t="s">
        <v>98</v>
      </c>
      <c r="D155" s="379">
        <v>10</v>
      </c>
      <c r="E155" s="384">
        <f t="shared" si="22"/>
        <v>5.1129188119621851</v>
      </c>
      <c r="F155" s="403">
        <f t="shared" si="23"/>
        <v>5.7264690693976474</v>
      </c>
      <c r="G155" s="406">
        <v>8</v>
      </c>
      <c r="H155" s="405">
        <v>15.65</v>
      </c>
      <c r="I155" s="369"/>
      <c r="J155" s="370"/>
      <c r="K155" s="370"/>
      <c r="L155" s="371"/>
    </row>
    <row r="156" spans="1:12" ht="39">
      <c r="A156" s="377">
        <v>111</v>
      </c>
      <c r="B156" s="378" t="s">
        <v>1918</v>
      </c>
      <c r="C156" s="377" t="s">
        <v>98</v>
      </c>
      <c r="D156" s="379">
        <v>10</v>
      </c>
      <c r="E156" s="384">
        <f t="shared" si="22"/>
        <v>5.1129188119621851</v>
      </c>
      <c r="F156" s="403">
        <f t="shared" si="23"/>
        <v>5.7264690693976474</v>
      </c>
      <c r="G156" s="406">
        <f t="shared" si="24"/>
        <v>5.7264690693976474</v>
      </c>
      <c r="H156" s="405">
        <f>6*1.95583</f>
        <v>11.73498</v>
      </c>
      <c r="I156" s="369"/>
      <c r="J156" s="370"/>
      <c r="K156" s="370"/>
      <c r="L156" s="371"/>
    </row>
    <row r="157" spans="1:12" ht="39">
      <c r="A157" s="377">
        <v>112</v>
      </c>
      <c r="B157" s="378" t="s">
        <v>1919</v>
      </c>
      <c r="C157" s="377" t="s">
        <v>98</v>
      </c>
      <c r="D157" s="379">
        <v>20</v>
      </c>
      <c r="E157" s="384">
        <f t="shared" si="22"/>
        <v>10.22583762392437</v>
      </c>
      <c r="F157" s="403">
        <f t="shared" si="23"/>
        <v>11.452938138795295</v>
      </c>
      <c r="G157" s="406">
        <f t="shared" si="24"/>
        <v>11.452938138795295</v>
      </c>
      <c r="H157" s="405">
        <f>11*1.95583</f>
        <v>21.514129999999998</v>
      </c>
      <c r="I157" s="369"/>
      <c r="J157" s="370"/>
      <c r="K157" s="370"/>
      <c r="L157" s="371"/>
    </row>
    <row r="158" spans="1:12" ht="19.5">
      <c r="A158" s="377">
        <v>113</v>
      </c>
      <c r="B158" s="378" t="s">
        <v>1920</v>
      </c>
      <c r="C158" s="377" t="s">
        <v>98</v>
      </c>
      <c r="D158" s="379">
        <v>20</v>
      </c>
      <c r="E158" s="384">
        <f t="shared" si="22"/>
        <v>10.22583762392437</v>
      </c>
      <c r="F158" s="403">
        <f t="shared" si="23"/>
        <v>11.452938138795295</v>
      </c>
      <c r="G158" s="406">
        <f t="shared" si="24"/>
        <v>11.452938138795295</v>
      </c>
      <c r="H158" s="405">
        <f>11*1.95583</f>
        <v>21.514129999999998</v>
      </c>
      <c r="I158" s="369"/>
      <c r="J158" s="370"/>
      <c r="K158" s="370"/>
      <c r="L158" s="371"/>
    </row>
    <row r="159" spans="1:12" ht="19.5">
      <c r="A159" s="377">
        <v>114</v>
      </c>
      <c r="B159" s="378" t="s">
        <v>1926</v>
      </c>
      <c r="C159" s="377" t="s">
        <v>98</v>
      </c>
      <c r="D159" s="379">
        <v>5</v>
      </c>
      <c r="E159" s="384">
        <f t="shared" si="22"/>
        <v>2.5564594059810926</v>
      </c>
      <c r="F159" s="403">
        <f t="shared" si="23"/>
        <v>2.8632345346988237</v>
      </c>
      <c r="G159" s="406">
        <f t="shared" si="24"/>
        <v>2.8632345346988237</v>
      </c>
      <c r="H159" s="405">
        <f>3*1.95583</f>
        <v>5.8674900000000001</v>
      </c>
      <c r="I159" s="369"/>
      <c r="J159" s="370"/>
      <c r="K159" s="370"/>
      <c r="L159" s="371"/>
    </row>
    <row r="160" spans="1:12" ht="19.5">
      <c r="A160" s="377">
        <v>115</v>
      </c>
      <c r="B160" s="378" t="s">
        <v>1928</v>
      </c>
      <c r="C160" s="377" t="s">
        <v>98</v>
      </c>
      <c r="D160" s="379">
        <v>7</v>
      </c>
      <c r="E160" s="384">
        <f t="shared" si="22"/>
        <v>3.5790431683735293</v>
      </c>
      <c r="F160" s="403">
        <f t="shared" si="23"/>
        <v>4.0085283485783529</v>
      </c>
      <c r="G160" s="406">
        <f t="shared" si="24"/>
        <v>4.0085283485783529</v>
      </c>
      <c r="H160" s="405">
        <f>4*1.95583</f>
        <v>7.8233199999999998</v>
      </c>
      <c r="I160" s="369"/>
      <c r="J160" s="370"/>
      <c r="K160" s="370"/>
      <c r="L160" s="371"/>
    </row>
    <row r="161" spans="1:12" ht="19.5">
      <c r="A161" s="377">
        <v>116</v>
      </c>
      <c r="B161" s="378" t="s">
        <v>1921</v>
      </c>
      <c r="C161" s="377"/>
      <c r="D161" s="379"/>
      <c r="E161" s="384"/>
      <c r="F161" s="402"/>
      <c r="G161" s="406"/>
      <c r="H161" s="405"/>
      <c r="I161" s="369"/>
      <c r="J161" s="370"/>
      <c r="K161" s="370"/>
      <c r="L161" s="371"/>
    </row>
    <row r="162" spans="1:12" ht="39">
      <c r="A162" s="377"/>
      <c r="B162" s="378" t="s">
        <v>1927</v>
      </c>
      <c r="C162" s="377" t="s">
        <v>98</v>
      </c>
      <c r="D162" s="379">
        <v>100</v>
      </c>
      <c r="E162" s="384">
        <f>D162/E$7</f>
        <v>51.129188119621851</v>
      </c>
      <c r="F162" s="402">
        <f>E162*12/100+E162</f>
        <v>57.264690693976476</v>
      </c>
      <c r="G162" s="406">
        <f>F162</f>
        <v>57.264690693976476</v>
      </c>
      <c r="H162" s="405">
        <f>57*1.95583</f>
        <v>111.48231</v>
      </c>
      <c r="I162" s="369"/>
      <c r="J162" s="370"/>
      <c r="K162" s="370"/>
      <c r="L162" s="371"/>
    </row>
    <row r="163" spans="1:12" ht="19.5">
      <c r="A163" s="377">
        <v>117</v>
      </c>
      <c r="B163" s="378" t="s">
        <v>1921</v>
      </c>
      <c r="C163" s="377"/>
      <c r="D163" s="379"/>
      <c r="E163" s="384"/>
      <c r="F163" s="403"/>
      <c r="G163" s="407"/>
      <c r="H163" s="405"/>
      <c r="I163" s="369"/>
      <c r="J163" s="370"/>
      <c r="K163" s="370"/>
      <c r="L163" s="371"/>
    </row>
    <row r="164" spans="1:12" ht="39">
      <c r="A164" s="377"/>
      <c r="B164" s="378" t="s">
        <v>1922</v>
      </c>
      <c r="C164" s="377" t="s">
        <v>98</v>
      </c>
      <c r="D164" s="379">
        <v>150</v>
      </c>
      <c r="E164" s="384">
        <f>D164/E$7</f>
        <v>76.693782179432773</v>
      </c>
      <c r="F164" s="402">
        <f>E164*12/100+E164</f>
        <v>85.897036040964707</v>
      </c>
      <c r="G164" s="406">
        <f>F164</f>
        <v>85.897036040964707</v>
      </c>
      <c r="H164" s="405">
        <f>86*1.95583</f>
        <v>168.20138</v>
      </c>
      <c r="I164" s="369"/>
      <c r="J164" s="370"/>
      <c r="K164" s="370"/>
      <c r="L164" s="371"/>
    </row>
    <row r="165" spans="1:12" ht="19.5">
      <c r="A165" s="377">
        <v>118</v>
      </c>
      <c r="B165" s="378" t="s">
        <v>1921</v>
      </c>
      <c r="C165" s="377"/>
      <c r="D165" s="379"/>
      <c r="E165" s="384"/>
      <c r="F165" s="402"/>
      <c r="G165" s="406"/>
      <c r="H165" s="405"/>
    </row>
    <row r="166" spans="1:12" ht="39">
      <c r="A166" s="377"/>
      <c r="B166" s="378" t="s">
        <v>1923</v>
      </c>
      <c r="C166" s="377" t="s">
        <v>98</v>
      </c>
      <c r="D166" s="379">
        <v>200</v>
      </c>
      <c r="E166" s="384">
        <f>D166/E$7</f>
        <v>102.2583762392437</v>
      </c>
      <c r="F166" s="402">
        <f>E166*12/100+E166</f>
        <v>114.52938138795295</v>
      </c>
      <c r="G166" s="406">
        <f>F166</f>
        <v>114.52938138795295</v>
      </c>
      <c r="H166" s="405">
        <f>115*1.95583</f>
        <v>224.92044999999999</v>
      </c>
    </row>
    <row r="167" spans="1:12">
      <c r="A167" s="417"/>
      <c r="B167" s="418"/>
      <c r="C167" s="417"/>
      <c r="D167" s="410"/>
      <c r="E167" s="366"/>
    </row>
    <row r="168" spans="1:12">
      <c r="A168" s="419"/>
      <c r="B168" s="420"/>
      <c r="C168" s="419"/>
      <c r="D168" s="410"/>
      <c r="E168" s="366"/>
    </row>
    <row r="169" spans="1:12">
      <c r="A169" s="419"/>
      <c r="B169" s="420"/>
      <c r="C169" s="419"/>
      <c r="D169" s="410"/>
      <c r="E169" s="366"/>
    </row>
    <row r="170" spans="1:12">
      <c r="A170" s="419"/>
      <c r="B170" s="420"/>
      <c r="C170" s="419"/>
      <c r="D170" s="410"/>
      <c r="E170" s="366"/>
    </row>
    <row r="171" spans="1:12">
      <c r="A171" s="419"/>
      <c r="B171" s="420"/>
      <c r="C171" s="419"/>
      <c r="D171" s="410"/>
      <c r="E171" s="366"/>
    </row>
    <row r="172" spans="1:12">
      <c r="A172" s="419"/>
      <c r="B172" s="421"/>
      <c r="C172" s="419"/>
      <c r="D172" s="410"/>
      <c r="E172" s="366"/>
    </row>
    <row r="173" spans="1:12">
      <c r="A173" s="422"/>
      <c r="B173" s="422"/>
      <c r="C173" s="423"/>
      <c r="D173" s="411"/>
      <c r="E173" s="366"/>
    </row>
    <row r="174" spans="1:12">
      <c r="A174" s="422"/>
      <c r="B174" s="422"/>
      <c r="C174" s="423"/>
      <c r="D174" s="411"/>
      <c r="E174" s="366"/>
    </row>
    <row r="175" spans="1:12">
      <c r="A175" s="422"/>
      <c r="B175" s="422"/>
      <c r="C175" s="423"/>
      <c r="D175" s="411"/>
      <c r="E175" s="366"/>
    </row>
    <row r="176" spans="1:12">
      <c r="A176" s="422"/>
      <c r="B176" s="422"/>
      <c r="C176" s="423"/>
      <c r="D176" s="411"/>
      <c r="E176" s="366"/>
    </row>
    <row r="177" spans="1:5">
      <c r="A177" s="422"/>
      <c r="B177" s="422"/>
      <c r="C177" s="423"/>
      <c r="D177" s="411"/>
      <c r="E177" s="366"/>
    </row>
    <row r="178" spans="1:5">
      <c r="A178" s="422"/>
      <c r="B178" s="422"/>
      <c r="C178" s="423"/>
      <c r="D178" s="411"/>
      <c r="E178" s="366"/>
    </row>
    <row r="179" spans="1:5">
      <c r="A179" s="422"/>
      <c r="B179" s="422"/>
      <c r="C179" s="423"/>
      <c r="D179" s="411"/>
      <c r="E179" s="366"/>
    </row>
    <row r="180" spans="1:5">
      <c r="A180" s="422"/>
      <c r="B180" s="422"/>
      <c r="C180" s="423"/>
      <c r="D180" s="411"/>
      <c r="E180" s="366"/>
    </row>
    <row r="181" spans="1:5">
      <c r="A181" s="422"/>
      <c r="B181" s="422"/>
      <c r="C181" s="423"/>
      <c r="D181" s="411"/>
      <c r="E181" s="366"/>
    </row>
    <row r="182" spans="1:5">
      <c r="A182" s="422"/>
      <c r="B182" s="422"/>
      <c r="C182" s="423"/>
      <c r="D182" s="411"/>
      <c r="E182" s="366"/>
    </row>
    <row r="183" spans="1:5">
      <c r="A183" s="424"/>
      <c r="B183" s="424"/>
      <c r="C183" s="425"/>
      <c r="D183" s="412"/>
      <c r="E183" s="366"/>
    </row>
    <row r="184" spans="1:5">
      <c r="A184" s="422"/>
      <c r="B184" s="426"/>
      <c r="C184" s="426"/>
      <c r="D184" s="411"/>
      <c r="E184" s="366"/>
    </row>
    <row r="185" spans="1:5">
      <c r="A185" s="422"/>
      <c r="B185" s="422"/>
      <c r="C185" s="423"/>
      <c r="D185" s="411"/>
      <c r="E185" s="366"/>
    </row>
    <row r="186" spans="1:5">
      <c r="A186" s="422"/>
      <c r="B186" s="422"/>
      <c r="C186" s="423"/>
      <c r="D186" s="411"/>
      <c r="E186" s="366"/>
    </row>
    <row r="187" spans="1:5">
      <c r="A187" s="422"/>
      <c r="B187" s="422"/>
      <c r="C187" s="423"/>
      <c r="D187" s="411"/>
      <c r="E187" s="366"/>
    </row>
    <row r="188" spans="1:5">
      <c r="A188" s="422"/>
      <c r="B188" s="422"/>
      <c r="C188" s="423"/>
      <c r="D188" s="411"/>
      <c r="E188" s="366"/>
    </row>
    <row r="189" spans="1:5">
      <c r="A189" s="422"/>
      <c r="B189" s="422"/>
      <c r="C189" s="423"/>
      <c r="D189" s="411"/>
      <c r="E189" s="366"/>
    </row>
    <row r="190" spans="1:5">
      <c r="A190" s="422"/>
      <c r="B190" s="422"/>
      <c r="C190" s="423"/>
      <c r="D190" s="411"/>
      <c r="E190" s="366"/>
    </row>
    <row r="191" spans="1:5">
      <c r="A191" s="422"/>
      <c r="B191" s="422"/>
      <c r="C191" s="423"/>
      <c r="D191" s="411"/>
      <c r="E191" s="366"/>
    </row>
    <row r="192" spans="1:5">
      <c r="A192" s="422"/>
      <c r="B192" s="422"/>
      <c r="C192" s="423"/>
      <c r="D192" s="411"/>
      <c r="E192" s="366"/>
    </row>
    <row r="193" spans="1:5">
      <c r="A193" s="422"/>
      <c r="B193" s="422"/>
      <c r="C193" s="423"/>
      <c r="D193" s="411"/>
      <c r="E193" s="366"/>
    </row>
    <row r="194" spans="1:5">
      <c r="A194" s="422"/>
      <c r="B194" s="422"/>
      <c r="C194" s="423"/>
      <c r="D194" s="411"/>
      <c r="E194" s="366"/>
    </row>
    <row r="195" spans="1:5">
      <c r="A195" s="424"/>
      <c r="B195" s="424"/>
      <c r="C195" s="425"/>
      <c r="D195" s="412"/>
      <c r="E195" s="366"/>
    </row>
    <row r="196" spans="1:5" ht="15.75">
      <c r="A196" s="427"/>
      <c r="B196" s="428"/>
      <c r="C196" s="423"/>
      <c r="D196" s="411"/>
      <c r="E196" s="366"/>
    </row>
    <row r="197" spans="1:5" ht="15.75">
      <c r="A197" s="422"/>
      <c r="B197" s="422"/>
      <c r="C197" s="423"/>
      <c r="D197" s="413"/>
      <c r="E197" s="366"/>
    </row>
    <row r="198" spans="1:5" ht="15.75">
      <c r="A198" s="422"/>
      <c r="B198" s="422"/>
      <c r="C198" s="423"/>
      <c r="D198" s="413"/>
      <c r="E198" s="366"/>
    </row>
    <row r="199" spans="1:5" ht="15.75">
      <c r="A199" s="422"/>
      <c r="B199" s="429"/>
      <c r="C199" s="423"/>
      <c r="D199" s="410"/>
      <c r="E199" s="366"/>
    </row>
    <row r="200" spans="1:5" ht="15.75">
      <c r="A200" s="422"/>
      <c r="B200" s="422"/>
      <c r="C200" s="423"/>
      <c r="D200" s="413"/>
      <c r="E200" s="366"/>
    </row>
    <row r="201" spans="1:5" ht="15.75">
      <c r="A201" s="422"/>
      <c r="B201" s="422"/>
      <c r="C201" s="423"/>
      <c r="D201" s="413"/>
      <c r="E201" s="366"/>
    </row>
    <row r="202" spans="1:5" ht="15.75">
      <c r="A202" s="430"/>
      <c r="B202" s="428"/>
      <c r="C202" s="423"/>
      <c r="D202" s="410"/>
      <c r="E202" s="366"/>
    </row>
    <row r="203" spans="1:5">
      <c r="A203" s="422"/>
      <c r="B203" s="427"/>
      <c r="C203" s="423"/>
      <c r="D203" s="410"/>
      <c r="E203" s="366"/>
    </row>
    <row r="204" spans="1:5">
      <c r="A204" s="422"/>
      <c r="B204" s="422"/>
      <c r="C204" s="423"/>
      <c r="D204" s="410"/>
      <c r="E204" s="366"/>
    </row>
    <row r="205" spans="1:5">
      <c r="A205" s="422"/>
      <c r="B205" s="422"/>
      <c r="C205" s="423"/>
      <c r="D205" s="410"/>
      <c r="E205" s="366"/>
    </row>
    <row r="206" spans="1:5">
      <c r="A206" s="422"/>
      <c r="B206" s="422"/>
      <c r="C206" s="423"/>
      <c r="D206" s="410"/>
      <c r="E206" s="366"/>
    </row>
    <row r="207" spans="1:5">
      <c r="A207" s="422"/>
      <c r="B207" s="422"/>
      <c r="C207" s="423"/>
      <c r="D207" s="410"/>
      <c r="E207" s="366"/>
    </row>
    <row r="208" spans="1:5">
      <c r="A208" s="422"/>
      <c r="B208" s="422"/>
      <c r="C208" s="423"/>
      <c r="D208" s="410"/>
      <c r="E208" s="366"/>
    </row>
    <row r="209" spans="1:5">
      <c r="A209" s="422"/>
      <c r="B209" s="422"/>
      <c r="C209" s="423"/>
      <c r="D209" s="410"/>
      <c r="E209" s="366"/>
    </row>
    <row r="210" spans="1:5">
      <c r="A210" s="422"/>
      <c r="B210" s="422"/>
      <c r="C210" s="423"/>
      <c r="D210" s="410"/>
      <c r="E210" s="366"/>
    </row>
    <row r="211" spans="1:5">
      <c r="A211" s="422"/>
      <c r="B211" s="422"/>
      <c r="C211" s="423"/>
      <c r="D211" s="410"/>
      <c r="E211" s="366"/>
    </row>
    <row r="212" spans="1:5">
      <c r="A212" s="422"/>
      <c r="B212" s="422"/>
      <c r="C212" s="423"/>
      <c r="D212" s="410"/>
      <c r="E212" s="366"/>
    </row>
    <row r="213" spans="1:5">
      <c r="A213" s="422"/>
      <c r="B213" s="422"/>
      <c r="C213" s="423"/>
      <c r="D213" s="410"/>
      <c r="E213" s="366"/>
    </row>
    <row r="214" spans="1:5">
      <c r="A214" s="422"/>
      <c r="B214" s="422"/>
      <c r="C214" s="423"/>
      <c r="D214" s="410"/>
      <c r="E214" s="366"/>
    </row>
    <row r="215" spans="1:5">
      <c r="A215" s="422"/>
      <c r="B215" s="422"/>
      <c r="C215" s="423"/>
      <c r="D215" s="410"/>
      <c r="E215" s="366"/>
    </row>
    <row r="216" spans="1:5">
      <c r="A216" s="422"/>
      <c r="B216" s="422"/>
      <c r="C216" s="423"/>
      <c r="D216" s="410"/>
      <c r="E216" s="366"/>
    </row>
    <row r="217" spans="1:5">
      <c r="A217" s="422"/>
      <c r="B217" s="422"/>
      <c r="C217" s="423"/>
      <c r="D217" s="410"/>
      <c r="E217" s="366"/>
    </row>
    <row r="218" spans="1:5">
      <c r="A218" s="422"/>
      <c r="B218" s="422"/>
      <c r="C218" s="423"/>
      <c r="D218" s="410"/>
      <c r="E218" s="366"/>
    </row>
    <row r="219" spans="1:5" ht="409.5" customHeight="1">
      <c r="A219" s="422"/>
      <c r="B219" s="422"/>
      <c r="C219" s="423"/>
      <c r="D219" s="410"/>
      <c r="E219" s="366"/>
    </row>
    <row r="220" spans="1:5" ht="189.75" customHeight="1">
      <c r="A220" s="419" t="s">
        <v>100</v>
      </c>
      <c r="B220" s="430" t="s">
        <v>4</v>
      </c>
      <c r="C220" s="423"/>
      <c r="D220" s="410"/>
      <c r="E220" s="366"/>
    </row>
    <row r="221" spans="1:5" ht="30">
      <c r="A221" s="422" t="s">
        <v>101</v>
      </c>
      <c r="B221" s="422" t="s">
        <v>5</v>
      </c>
      <c r="C221" s="423" t="s">
        <v>98</v>
      </c>
      <c r="D221" s="410">
        <v>80</v>
      </c>
      <c r="E221" s="366">
        <f t="shared" ref="E221:E231" si="25">D221/E$7</f>
        <v>40.903350495697481</v>
      </c>
    </row>
    <row r="222" spans="1:5" ht="30">
      <c r="A222" s="422" t="s">
        <v>102</v>
      </c>
      <c r="B222" s="422" t="s">
        <v>6</v>
      </c>
      <c r="C222" s="423" t="s">
        <v>98</v>
      </c>
      <c r="D222" s="410">
        <v>100</v>
      </c>
      <c r="E222" s="366">
        <f t="shared" si="25"/>
        <v>51.129188119621851</v>
      </c>
    </row>
    <row r="223" spans="1:5" ht="30">
      <c r="A223" s="422" t="s">
        <v>103</v>
      </c>
      <c r="B223" s="422" t="s">
        <v>7</v>
      </c>
      <c r="C223" s="423" t="s">
        <v>98</v>
      </c>
      <c r="D223" s="410">
        <v>60</v>
      </c>
      <c r="E223" s="366">
        <f t="shared" si="25"/>
        <v>30.677512871773111</v>
      </c>
    </row>
    <row r="224" spans="1:5" ht="30">
      <c r="A224" s="422" t="s">
        <v>104</v>
      </c>
      <c r="B224" s="422" t="s">
        <v>8</v>
      </c>
      <c r="C224" s="423" t="s">
        <v>98</v>
      </c>
      <c r="D224" s="410">
        <v>160</v>
      </c>
      <c r="E224" s="366">
        <f t="shared" si="25"/>
        <v>81.806700991394962</v>
      </c>
    </row>
    <row r="225" spans="1:5" ht="30">
      <c r="A225" s="422" t="s">
        <v>105</v>
      </c>
      <c r="B225" s="422" t="s">
        <v>216</v>
      </c>
      <c r="C225" s="423"/>
      <c r="D225" s="410"/>
      <c r="E225" s="366">
        <f t="shared" si="25"/>
        <v>0</v>
      </c>
    </row>
    <row r="226" spans="1:5">
      <c r="A226" s="422"/>
      <c r="B226" s="422" t="s">
        <v>9</v>
      </c>
      <c r="C226" s="423" t="s">
        <v>98</v>
      </c>
      <c r="D226" s="414">
        <v>200</v>
      </c>
      <c r="E226" s="366">
        <f t="shared" si="25"/>
        <v>102.2583762392437</v>
      </c>
    </row>
    <row r="227" spans="1:5">
      <c r="A227" s="422"/>
      <c r="B227" s="422" t="s">
        <v>10</v>
      </c>
      <c r="C227" s="423" t="s">
        <v>98</v>
      </c>
      <c r="D227" s="410">
        <v>220</v>
      </c>
      <c r="E227" s="366">
        <f t="shared" si="25"/>
        <v>112.48421386316807</v>
      </c>
    </row>
    <row r="228" spans="1:5" ht="30">
      <c r="A228" s="422" t="s">
        <v>106</v>
      </c>
      <c r="B228" s="422" t="s">
        <v>11</v>
      </c>
      <c r="C228" s="423" t="s">
        <v>98</v>
      </c>
      <c r="D228" s="410">
        <v>50</v>
      </c>
      <c r="E228" s="366">
        <f t="shared" si="25"/>
        <v>25.564594059810926</v>
      </c>
    </row>
    <row r="229" spans="1:5" ht="30">
      <c r="A229" s="422" t="s">
        <v>107</v>
      </c>
      <c r="B229" s="422" t="s">
        <v>12</v>
      </c>
      <c r="C229" s="423" t="s">
        <v>98</v>
      </c>
      <c r="D229" s="410">
        <v>50</v>
      </c>
      <c r="E229" s="366">
        <f t="shared" si="25"/>
        <v>25.564594059810926</v>
      </c>
    </row>
    <row r="230" spans="1:5" ht="30">
      <c r="A230" s="422" t="s">
        <v>108</v>
      </c>
      <c r="B230" s="422" t="s">
        <v>13</v>
      </c>
      <c r="C230" s="423" t="s">
        <v>98</v>
      </c>
      <c r="D230" s="410">
        <v>50</v>
      </c>
      <c r="E230" s="366">
        <f t="shared" si="25"/>
        <v>25.564594059810926</v>
      </c>
    </row>
    <row r="231" spans="1:5" ht="30">
      <c r="A231" s="422" t="s">
        <v>109</v>
      </c>
      <c r="B231" s="422" t="s">
        <v>14</v>
      </c>
      <c r="C231" s="423" t="s">
        <v>98</v>
      </c>
      <c r="D231" s="410">
        <v>320</v>
      </c>
      <c r="E231" s="366">
        <f t="shared" si="25"/>
        <v>163.61340198278992</v>
      </c>
    </row>
    <row r="232" spans="1:5" ht="15.75">
      <c r="A232" s="431"/>
      <c r="B232" s="428" t="s">
        <v>198</v>
      </c>
      <c r="C232" s="432"/>
      <c r="D232" s="410"/>
      <c r="E232" s="366"/>
    </row>
    <row r="233" spans="1:5" ht="45">
      <c r="A233" s="419" t="s">
        <v>110</v>
      </c>
      <c r="B233" s="422" t="s">
        <v>15</v>
      </c>
      <c r="C233" s="422" t="s">
        <v>98</v>
      </c>
      <c r="D233" s="410">
        <v>30</v>
      </c>
      <c r="E233" s="366">
        <f t="shared" ref="E233:E244" si="26">D233/E$7</f>
        <v>15.338756435886555</v>
      </c>
    </row>
    <row r="234" spans="1:5" ht="45">
      <c r="A234" s="419" t="s">
        <v>111</v>
      </c>
      <c r="B234" s="422" t="s">
        <v>200</v>
      </c>
      <c r="C234" s="422" t="s">
        <v>98</v>
      </c>
      <c r="D234" s="410">
        <v>40</v>
      </c>
      <c r="E234" s="366">
        <f t="shared" si="26"/>
        <v>20.45167524784874</v>
      </c>
    </row>
    <row r="235" spans="1:5" ht="60">
      <c r="A235" s="419" t="s">
        <v>112</v>
      </c>
      <c r="B235" s="422" t="s">
        <v>16</v>
      </c>
      <c r="C235" s="422" t="s">
        <v>98</v>
      </c>
      <c r="D235" s="410">
        <v>30</v>
      </c>
      <c r="E235" s="366">
        <f t="shared" si="26"/>
        <v>15.338756435886555</v>
      </c>
    </row>
    <row r="236" spans="1:5" ht="45">
      <c r="A236" s="419" t="s">
        <v>113</v>
      </c>
      <c r="B236" s="422" t="s">
        <v>17</v>
      </c>
      <c r="C236" s="422" t="s">
        <v>98</v>
      </c>
      <c r="D236" s="410">
        <v>25</v>
      </c>
      <c r="E236" s="366">
        <f t="shared" si="26"/>
        <v>12.782297029905463</v>
      </c>
    </row>
    <row r="237" spans="1:5" ht="30">
      <c r="A237" s="419" t="s">
        <v>114</v>
      </c>
      <c r="B237" s="422" t="s">
        <v>18</v>
      </c>
      <c r="C237" s="422" t="s">
        <v>98</v>
      </c>
      <c r="D237" s="410">
        <v>15</v>
      </c>
      <c r="E237" s="366">
        <f t="shared" si="26"/>
        <v>7.6693782179432777</v>
      </c>
    </row>
    <row r="238" spans="1:5">
      <c r="A238" s="419" t="s">
        <v>115</v>
      </c>
      <c r="B238" s="419" t="s">
        <v>19</v>
      </c>
      <c r="C238" s="422" t="s">
        <v>98</v>
      </c>
      <c r="D238" s="410">
        <v>45</v>
      </c>
      <c r="E238" s="366">
        <f t="shared" si="26"/>
        <v>23.008134653829831</v>
      </c>
    </row>
    <row r="239" spans="1:5" ht="45">
      <c r="A239" s="419" t="s">
        <v>116</v>
      </c>
      <c r="B239" s="422" t="s">
        <v>664</v>
      </c>
      <c r="C239" s="422" t="s">
        <v>98</v>
      </c>
      <c r="D239" s="410">
        <v>35</v>
      </c>
      <c r="E239" s="366">
        <f t="shared" si="26"/>
        <v>17.895215841867646</v>
      </c>
    </row>
    <row r="240" spans="1:5" ht="30">
      <c r="A240" s="419" t="s">
        <v>117</v>
      </c>
      <c r="B240" s="422" t="s">
        <v>20</v>
      </c>
      <c r="C240" s="422" t="s">
        <v>98</v>
      </c>
      <c r="D240" s="410">
        <v>45</v>
      </c>
      <c r="E240" s="366">
        <f t="shared" si="26"/>
        <v>23.008134653829831</v>
      </c>
    </row>
    <row r="241" spans="1:5" ht="30">
      <c r="A241" s="419" t="s">
        <v>118</v>
      </c>
      <c r="B241" s="422" t="s">
        <v>21</v>
      </c>
      <c r="C241" s="422" t="s">
        <v>98</v>
      </c>
      <c r="D241" s="410">
        <v>45</v>
      </c>
      <c r="E241" s="366">
        <f t="shared" si="26"/>
        <v>23.008134653829831</v>
      </c>
    </row>
    <row r="242" spans="1:5">
      <c r="A242" s="419" t="s">
        <v>119</v>
      </c>
      <c r="B242" s="419" t="s">
        <v>22</v>
      </c>
      <c r="C242" s="422" t="s">
        <v>98</v>
      </c>
      <c r="D242" s="410">
        <v>45</v>
      </c>
      <c r="E242" s="366">
        <f t="shared" si="26"/>
        <v>23.008134653829831</v>
      </c>
    </row>
    <row r="243" spans="1:5" ht="30">
      <c r="A243" s="419" t="s">
        <v>120</v>
      </c>
      <c r="B243" s="422" t="s">
        <v>23</v>
      </c>
      <c r="C243" s="422" t="s">
        <v>98</v>
      </c>
      <c r="D243" s="410">
        <v>50</v>
      </c>
      <c r="E243" s="366">
        <f t="shared" si="26"/>
        <v>25.564594059810926</v>
      </c>
    </row>
    <row r="244" spans="1:5" ht="30">
      <c r="A244" s="419" t="s">
        <v>771</v>
      </c>
      <c r="B244" s="422" t="s">
        <v>772</v>
      </c>
      <c r="C244" s="422" t="s">
        <v>98</v>
      </c>
      <c r="D244" s="410">
        <v>25</v>
      </c>
      <c r="E244" s="366">
        <f t="shared" si="26"/>
        <v>12.782297029905463</v>
      </c>
    </row>
    <row r="245" spans="1:5" ht="27.75" customHeight="1">
      <c r="A245" s="419"/>
      <c r="B245" s="428" t="s">
        <v>24</v>
      </c>
      <c r="C245" s="432"/>
      <c r="D245" s="410"/>
      <c r="E245" s="366"/>
    </row>
    <row r="246" spans="1:5">
      <c r="A246" s="419" t="s">
        <v>121</v>
      </c>
      <c r="B246" s="422" t="s">
        <v>25</v>
      </c>
      <c r="C246" s="422" t="s">
        <v>98</v>
      </c>
      <c r="D246" s="410">
        <v>350</v>
      </c>
      <c r="E246" s="366">
        <f t="shared" ref="E246:E277" si="27">D246/E$7</f>
        <v>178.95215841867648</v>
      </c>
    </row>
    <row r="247" spans="1:5">
      <c r="A247" s="419" t="s">
        <v>122</v>
      </c>
      <c r="B247" s="419" t="s">
        <v>26</v>
      </c>
      <c r="C247" s="422" t="s">
        <v>98</v>
      </c>
      <c r="D247" s="410">
        <v>500</v>
      </c>
      <c r="E247" s="366">
        <f t="shared" si="27"/>
        <v>255.64594059810923</v>
      </c>
    </row>
    <row r="248" spans="1:5">
      <c r="A248" s="419" t="s">
        <v>123</v>
      </c>
      <c r="B248" s="419" t="s">
        <v>27</v>
      </c>
      <c r="C248" s="422" t="s">
        <v>98</v>
      </c>
      <c r="D248" s="410">
        <v>380</v>
      </c>
      <c r="E248" s="366">
        <f t="shared" si="27"/>
        <v>194.29091485456303</v>
      </c>
    </row>
    <row r="249" spans="1:5">
      <c r="A249" s="419" t="s">
        <v>124</v>
      </c>
      <c r="B249" s="422" t="s">
        <v>28</v>
      </c>
      <c r="C249" s="422" t="s">
        <v>98</v>
      </c>
      <c r="D249" s="410">
        <v>500</v>
      </c>
      <c r="E249" s="366">
        <f t="shared" si="27"/>
        <v>255.64594059810923</v>
      </c>
    </row>
    <row r="250" spans="1:5">
      <c r="A250" s="419" t="s">
        <v>125</v>
      </c>
      <c r="B250" s="419" t="s">
        <v>29</v>
      </c>
      <c r="C250" s="422" t="s">
        <v>98</v>
      </c>
      <c r="D250" s="410">
        <v>1700</v>
      </c>
      <c r="E250" s="366">
        <f t="shared" si="27"/>
        <v>869.19619803357148</v>
      </c>
    </row>
    <row r="251" spans="1:5">
      <c r="A251" s="419" t="s">
        <v>126</v>
      </c>
      <c r="B251" s="422" t="s">
        <v>30</v>
      </c>
      <c r="C251" s="422" t="s">
        <v>98</v>
      </c>
      <c r="D251" s="410">
        <v>2800</v>
      </c>
      <c r="E251" s="366">
        <f t="shared" si="27"/>
        <v>1431.6172673494118</v>
      </c>
    </row>
    <row r="252" spans="1:5">
      <c r="A252" s="419" t="s">
        <v>127</v>
      </c>
      <c r="B252" s="419" t="s">
        <v>31</v>
      </c>
      <c r="C252" s="422" t="s">
        <v>98</v>
      </c>
      <c r="D252" s="410">
        <v>400</v>
      </c>
      <c r="E252" s="366">
        <f t="shared" si="27"/>
        <v>204.5167524784874</v>
      </c>
    </row>
    <row r="253" spans="1:5">
      <c r="A253" s="419" t="s">
        <v>128</v>
      </c>
      <c r="B253" s="419" t="s">
        <v>32</v>
      </c>
      <c r="C253" s="422" t="s">
        <v>98</v>
      </c>
      <c r="D253" s="410">
        <v>1500</v>
      </c>
      <c r="E253" s="366">
        <f t="shared" si="27"/>
        <v>766.93782179432776</v>
      </c>
    </row>
    <row r="254" spans="1:5">
      <c r="A254" s="419" t="s">
        <v>129</v>
      </c>
      <c r="B254" s="419" t="s">
        <v>33</v>
      </c>
      <c r="C254" s="422" t="s">
        <v>98</v>
      </c>
      <c r="D254" s="410">
        <v>100</v>
      </c>
      <c r="E254" s="366">
        <f t="shared" si="27"/>
        <v>51.129188119621851</v>
      </c>
    </row>
    <row r="255" spans="1:5">
      <c r="A255" s="419" t="s">
        <v>130</v>
      </c>
      <c r="B255" s="419" t="s">
        <v>34</v>
      </c>
      <c r="C255" s="422" t="s">
        <v>98</v>
      </c>
      <c r="D255" s="410">
        <v>100</v>
      </c>
      <c r="E255" s="366">
        <f t="shared" si="27"/>
        <v>51.129188119621851</v>
      </c>
    </row>
    <row r="256" spans="1:5">
      <c r="A256" s="419" t="s">
        <v>131</v>
      </c>
      <c r="B256" s="419" t="s">
        <v>35</v>
      </c>
      <c r="C256" s="422" t="s">
        <v>98</v>
      </c>
      <c r="D256" s="410">
        <v>2800</v>
      </c>
      <c r="E256" s="366">
        <f t="shared" si="27"/>
        <v>1431.6172673494118</v>
      </c>
    </row>
    <row r="257" spans="1:5">
      <c r="A257" s="419" t="s">
        <v>132</v>
      </c>
      <c r="B257" s="419" t="s">
        <v>215</v>
      </c>
      <c r="C257" s="422" t="s">
        <v>98</v>
      </c>
      <c r="D257" s="410">
        <v>3500</v>
      </c>
      <c r="E257" s="366">
        <f t="shared" si="27"/>
        <v>1789.5215841867648</v>
      </c>
    </row>
    <row r="258" spans="1:5">
      <c r="A258" s="419" t="s">
        <v>133</v>
      </c>
      <c r="B258" s="419" t="s">
        <v>36</v>
      </c>
      <c r="C258" s="422" t="s">
        <v>98</v>
      </c>
      <c r="D258" s="410">
        <v>700</v>
      </c>
      <c r="E258" s="366">
        <f t="shared" si="27"/>
        <v>357.90431683735295</v>
      </c>
    </row>
    <row r="259" spans="1:5">
      <c r="A259" s="419" t="s">
        <v>134</v>
      </c>
      <c r="B259" s="419" t="s">
        <v>37</v>
      </c>
      <c r="C259" s="422" t="s">
        <v>98</v>
      </c>
      <c r="D259" s="410">
        <v>100</v>
      </c>
      <c r="E259" s="366">
        <f t="shared" si="27"/>
        <v>51.129188119621851</v>
      </c>
    </row>
    <row r="260" spans="1:5">
      <c r="A260" s="419" t="s">
        <v>135</v>
      </c>
      <c r="B260" s="419" t="s">
        <v>38</v>
      </c>
      <c r="C260" s="422" t="s">
        <v>98</v>
      </c>
      <c r="D260" s="410">
        <v>400</v>
      </c>
      <c r="E260" s="366">
        <f t="shared" si="27"/>
        <v>204.5167524784874</v>
      </c>
    </row>
    <row r="261" spans="1:5">
      <c r="A261" s="419" t="s">
        <v>136</v>
      </c>
      <c r="B261" s="422" t="s">
        <v>39</v>
      </c>
      <c r="C261" s="422" t="s">
        <v>98</v>
      </c>
      <c r="D261" s="410">
        <v>250</v>
      </c>
      <c r="E261" s="366">
        <f t="shared" si="27"/>
        <v>127.82297029905462</v>
      </c>
    </row>
    <row r="262" spans="1:5">
      <c r="A262" s="419" t="s">
        <v>137</v>
      </c>
      <c r="B262" s="419" t="s">
        <v>40</v>
      </c>
      <c r="C262" s="422" t="s">
        <v>98</v>
      </c>
      <c r="D262" s="410">
        <v>3000</v>
      </c>
      <c r="E262" s="366">
        <f t="shared" si="27"/>
        <v>1533.8756435886555</v>
      </c>
    </row>
    <row r="263" spans="1:5">
      <c r="A263" s="419" t="s">
        <v>138</v>
      </c>
      <c r="B263" s="419" t="s">
        <v>41</v>
      </c>
      <c r="C263" s="422" t="s">
        <v>98</v>
      </c>
      <c r="D263" s="410">
        <v>400</v>
      </c>
      <c r="E263" s="366">
        <f t="shared" si="27"/>
        <v>204.5167524784874</v>
      </c>
    </row>
    <row r="264" spans="1:5">
      <c r="A264" s="419" t="s">
        <v>139</v>
      </c>
      <c r="B264" s="419" t="s">
        <v>42</v>
      </c>
      <c r="C264" s="422" t="s">
        <v>98</v>
      </c>
      <c r="D264" s="410">
        <v>600</v>
      </c>
      <c r="E264" s="366">
        <f t="shared" si="27"/>
        <v>306.77512871773109</v>
      </c>
    </row>
    <row r="265" spans="1:5">
      <c r="A265" s="419" t="s">
        <v>140</v>
      </c>
      <c r="B265" s="419" t="s">
        <v>43</v>
      </c>
      <c r="C265" s="422" t="s">
        <v>98</v>
      </c>
      <c r="D265" s="410">
        <v>2800</v>
      </c>
      <c r="E265" s="366">
        <f t="shared" si="27"/>
        <v>1431.6172673494118</v>
      </c>
    </row>
    <row r="266" spans="1:5">
      <c r="A266" s="419" t="s">
        <v>141</v>
      </c>
      <c r="B266" s="419" t="s">
        <v>44</v>
      </c>
      <c r="C266" s="422" t="s">
        <v>98</v>
      </c>
      <c r="D266" s="410">
        <v>1300</v>
      </c>
      <c r="E266" s="366">
        <f t="shared" si="27"/>
        <v>664.67944555508404</v>
      </c>
    </row>
    <row r="267" spans="1:5">
      <c r="A267" s="419" t="s">
        <v>142</v>
      </c>
      <c r="B267" s="419" t="s">
        <v>45</v>
      </c>
      <c r="C267" s="422" t="s">
        <v>98</v>
      </c>
      <c r="D267" s="410">
        <v>200</v>
      </c>
      <c r="E267" s="366">
        <f t="shared" si="27"/>
        <v>102.2583762392437</v>
      </c>
    </row>
    <row r="268" spans="1:5">
      <c r="A268" s="419" t="s">
        <v>143</v>
      </c>
      <c r="B268" s="419" t="s">
        <v>46</v>
      </c>
      <c r="C268" s="422" t="s">
        <v>98</v>
      </c>
      <c r="D268" s="410">
        <v>2000</v>
      </c>
      <c r="E268" s="366">
        <f t="shared" si="27"/>
        <v>1022.5837623924369</v>
      </c>
    </row>
    <row r="269" spans="1:5">
      <c r="A269" s="419" t="s">
        <v>144</v>
      </c>
      <c r="B269" s="419" t="s">
        <v>47</v>
      </c>
      <c r="C269" s="422" t="s">
        <v>98</v>
      </c>
      <c r="D269" s="410">
        <v>1350</v>
      </c>
      <c r="E269" s="366">
        <f t="shared" si="27"/>
        <v>690.24403961489497</v>
      </c>
    </row>
    <row r="270" spans="1:5">
      <c r="A270" s="419" t="s">
        <v>145</v>
      </c>
      <c r="B270" s="419" t="s">
        <v>48</v>
      </c>
      <c r="C270" s="422" t="s">
        <v>98</v>
      </c>
      <c r="D270" s="410">
        <v>450</v>
      </c>
      <c r="E270" s="366">
        <f t="shared" si="27"/>
        <v>230.08134653829833</v>
      </c>
    </row>
    <row r="271" spans="1:5">
      <c r="A271" s="419" t="s">
        <v>146</v>
      </c>
      <c r="B271" s="419" t="s">
        <v>49</v>
      </c>
      <c r="C271" s="422" t="s">
        <v>98</v>
      </c>
      <c r="D271" s="410">
        <v>3050</v>
      </c>
      <c r="E271" s="366">
        <f t="shared" si="27"/>
        <v>1559.4402376484663</v>
      </c>
    </row>
    <row r="272" spans="1:5">
      <c r="A272" s="419" t="s">
        <v>147</v>
      </c>
      <c r="B272" s="419" t="s">
        <v>50</v>
      </c>
      <c r="C272" s="422" t="s">
        <v>98</v>
      </c>
      <c r="D272" s="410">
        <v>1000</v>
      </c>
      <c r="E272" s="366">
        <f t="shared" si="27"/>
        <v>511.29188119621847</v>
      </c>
    </row>
    <row r="273" spans="1:5">
      <c r="A273" s="419" t="s">
        <v>148</v>
      </c>
      <c r="B273" s="422" t="s">
        <v>51</v>
      </c>
      <c r="C273" s="422" t="s">
        <v>98</v>
      </c>
      <c r="D273" s="410">
        <v>1300</v>
      </c>
      <c r="E273" s="366">
        <f t="shared" si="27"/>
        <v>664.67944555508404</v>
      </c>
    </row>
    <row r="274" spans="1:5">
      <c r="A274" s="419" t="s">
        <v>149</v>
      </c>
      <c r="B274" s="422" t="s">
        <v>52</v>
      </c>
      <c r="C274" s="422" t="s">
        <v>98</v>
      </c>
      <c r="D274" s="410">
        <v>2500</v>
      </c>
      <c r="E274" s="366">
        <f t="shared" si="27"/>
        <v>1278.2297029905462</v>
      </c>
    </row>
    <row r="275" spans="1:5">
      <c r="A275" s="419" t="s">
        <v>150</v>
      </c>
      <c r="B275" s="422" t="s">
        <v>53</v>
      </c>
      <c r="C275" s="422" t="s">
        <v>98</v>
      </c>
      <c r="D275" s="410">
        <v>1500</v>
      </c>
      <c r="E275" s="366">
        <f t="shared" si="27"/>
        <v>766.93782179432776</v>
      </c>
    </row>
    <row r="276" spans="1:5">
      <c r="A276" s="419" t="s">
        <v>151</v>
      </c>
      <c r="B276" s="422" t="s">
        <v>54</v>
      </c>
      <c r="C276" s="422" t="s">
        <v>98</v>
      </c>
      <c r="D276" s="410">
        <v>160</v>
      </c>
      <c r="E276" s="366">
        <f t="shared" si="27"/>
        <v>81.806700991394962</v>
      </c>
    </row>
    <row r="277" spans="1:5">
      <c r="A277" s="419" t="s">
        <v>152</v>
      </c>
      <c r="B277" s="422" t="s">
        <v>55</v>
      </c>
      <c r="C277" s="422" t="s">
        <v>98</v>
      </c>
      <c r="D277" s="410">
        <v>160</v>
      </c>
      <c r="E277" s="366">
        <f t="shared" si="27"/>
        <v>81.806700991394962</v>
      </c>
    </row>
    <row r="278" spans="1:5">
      <c r="A278" s="419" t="s">
        <v>153</v>
      </c>
      <c r="B278" s="422" t="s">
        <v>56</v>
      </c>
      <c r="C278" s="422" t="s">
        <v>98</v>
      </c>
      <c r="D278" s="410">
        <v>700</v>
      </c>
      <c r="E278" s="366">
        <f t="shared" ref="E278:E309" si="28">D278/E$7</f>
        <v>357.90431683735295</v>
      </c>
    </row>
    <row r="279" spans="1:5">
      <c r="A279" s="419" t="s">
        <v>154</v>
      </c>
      <c r="B279" s="422" t="s">
        <v>57</v>
      </c>
      <c r="C279" s="422" t="s">
        <v>98</v>
      </c>
      <c r="D279" s="410">
        <v>200</v>
      </c>
      <c r="E279" s="366">
        <f t="shared" si="28"/>
        <v>102.2583762392437</v>
      </c>
    </row>
    <row r="280" spans="1:5">
      <c r="A280" s="419" t="s">
        <v>155</v>
      </c>
      <c r="B280" s="422" t="s">
        <v>58</v>
      </c>
      <c r="C280" s="422" t="s">
        <v>98</v>
      </c>
      <c r="D280" s="410">
        <v>220</v>
      </c>
      <c r="E280" s="366">
        <f t="shared" si="28"/>
        <v>112.48421386316807</v>
      </c>
    </row>
    <row r="281" spans="1:5">
      <c r="A281" s="419" t="s">
        <v>156</v>
      </c>
      <c r="B281" s="422" t="s">
        <v>59</v>
      </c>
      <c r="C281" s="422" t="s">
        <v>98</v>
      </c>
      <c r="D281" s="410">
        <v>3000</v>
      </c>
      <c r="E281" s="366">
        <f t="shared" si="28"/>
        <v>1533.8756435886555</v>
      </c>
    </row>
    <row r="282" spans="1:5" ht="30">
      <c r="A282" s="419" t="s">
        <v>157</v>
      </c>
      <c r="B282" s="422" t="s">
        <v>60</v>
      </c>
      <c r="C282" s="422" t="s">
        <v>98</v>
      </c>
      <c r="D282" s="410">
        <v>3000</v>
      </c>
      <c r="E282" s="366">
        <f t="shared" si="28"/>
        <v>1533.8756435886555</v>
      </c>
    </row>
    <row r="283" spans="1:5">
      <c r="A283" s="419" t="s">
        <v>158</v>
      </c>
      <c r="B283" s="422" t="s">
        <v>61</v>
      </c>
      <c r="C283" s="422" t="s">
        <v>98</v>
      </c>
      <c r="D283" s="410">
        <v>340</v>
      </c>
      <c r="E283" s="366">
        <f t="shared" si="28"/>
        <v>173.8392396067143</v>
      </c>
    </row>
    <row r="284" spans="1:5">
      <c r="A284" s="419" t="s">
        <v>159</v>
      </c>
      <c r="B284" s="422" t="s">
        <v>62</v>
      </c>
      <c r="C284" s="422" t="s">
        <v>98</v>
      </c>
      <c r="D284" s="410">
        <v>800</v>
      </c>
      <c r="E284" s="366">
        <f t="shared" si="28"/>
        <v>409.03350495697481</v>
      </c>
    </row>
    <row r="285" spans="1:5">
      <c r="A285" s="419" t="s">
        <v>160</v>
      </c>
      <c r="B285" s="422" t="s">
        <v>63</v>
      </c>
      <c r="C285" s="422" t="s">
        <v>98</v>
      </c>
      <c r="D285" s="410">
        <v>300</v>
      </c>
      <c r="E285" s="366">
        <f t="shared" si="28"/>
        <v>153.38756435886555</v>
      </c>
    </row>
    <row r="286" spans="1:5">
      <c r="A286" s="419" t="s">
        <v>161</v>
      </c>
      <c r="B286" s="422" t="s">
        <v>64</v>
      </c>
      <c r="C286" s="422" t="s">
        <v>98</v>
      </c>
      <c r="D286" s="410">
        <v>550</v>
      </c>
      <c r="E286" s="366">
        <f t="shared" si="28"/>
        <v>281.21053465792016</v>
      </c>
    </row>
    <row r="287" spans="1:5">
      <c r="A287" s="419" t="s">
        <v>162</v>
      </c>
      <c r="B287" s="422" t="s">
        <v>65</v>
      </c>
      <c r="C287" s="422" t="s">
        <v>98</v>
      </c>
      <c r="D287" s="410">
        <v>1450</v>
      </c>
      <c r="E287" s="366">
        <f t="shared" si="28"/>
        <v>741.37322773451683</v>
      </c>
    </row>
    <row r="288" spans="1:5">
      <c r="A288" s="419" t="s">
        <v>163</v>
      </c>
      <c r="B288" s="422" t="s">
        <v>66</v>
      </c>
      <c r="C288" s="422" t="s">
        <v>98</v>
      </c>
      <c r="D288" s="410">
        <v>2600</v>
      </c>
      <c r="E288" s="366">
        <f t="shared" si="28"/>
        <v>1329.3588911101681</v>
      </c>
    </row>
    <row r="289" spans="1:5" ht="30">
      <c r="A289" s="419" t="s">
        <v>164</v>
      </c>
      <c r="B289" s="422" t="s">
        <v>67</v>
      </c>
      <c r="C289" s="422" t="s">
        <v>98</v>
      </c>
      <c r="D289" s="410">
        <v>1500</v>
      </c>
      <c r="E289" s="366">
        <f t="shared" si="28"/>
        <v>766.93782179432776</v>
      </c>
    </row>
    <row r="290" spans="1:5" ht="30">
      <c r="A290" s="419" t="s">
        <v>165</v>
      </c>
      <c r="B290" s="422" t="s">
        <v>68</v>
      </c>
      <c r="C290" s="422" t="s">
        <v>98</v>
      </c>
      <c r="D290" s="410">
        <v>1400</v>
      </c>
      <c r="E290" s="366">
        <f t="shared" si="28"/>
        <v>715.8086336747059</v>
      </c>
    </row>
    <row r="291" spans="1:5">
      <c r="A291" s="419" t="s">
        <v>166</v>
      </c>
      <c r="B291" s="422" t="s">
        <v>69</v>
      </c>
      <c r="C291" s="422" t="s">
        <v>98</v>
      </c>
      <c r="D291" s="410">
        <v>270</v>
      </c>
      <c r="E291" s="366">
        <f t="shared" si="28"/>
        <v>138.04880792297899</v>
      </c>
    </row>
    <row r="292" spans="1:5">
      <c r="A292" s="419" t="s">
        <v>167</v>
      </c>
      <c r="B292" s="422" t="s">
        <v>70</v>
      </c>
      <c r="C292" s="422" t="s">
        <v>98</v>
      </c>
      <c r="D292" s="410">
        <v>2000</v>
      </c>
      <c r="E292" s="366">
        <f t="shared" si="28"/>
        <v>1022.5837623924369</v>
      </c>
    </row>
    <row r="293" spans="1:5">
      <c r="A293" s="419" t="s">
        <v>168</v>
      </c>
      <c r="B293" s="422" t="s">
        <v>71</v>
      </c>
      <c r="C293" s="422" t="s">
        <v>98</v>
      </c>
      <c r="D293" s="410">
        <v>680</v>
      </c>
      <c r="E293" s="366">
        <f t="shared" si="28"/>
        <v>347.6784792134286</v>
      </c>
    </row>
    <row r="294" spans="1:5">
      <c r="A294" s="419" t="s">
        <v>169</v>
      </c>
      <c r="B294" s="422" t="s">
        <v>72</v>
      </c>
      <c r="C294" s="422" t="s">
        <v>98</v>
      </c>
      <c r="D294" s="410">
        <v>1300</v>
      </c>
      <c r="E294" s="366">
        <f t="shared" si="28"/>
        <v>664.67944555508404</v>
      </c>
    </row>
    <row r="295" spans="1:5">
      <c r="A295" s="419" t="s">
        <v>170</v>
      </c>
      <c r="B295" s="422" t="s">
        <v>73</v>
      </c>
      <c r="C295" s="422" t="s">
        <v>98</v>
      </c>
      <c r="D295" s="410">
        <v>200</v>
      </c>
      <c r="E295" s="366">
        <f t="shared" si="28"/>
        <v>102.2583762392437</v>
      </c>
    </row>
    <row r="296" spans="1:5">
      <c r="A296" s="419" t="s">
        <v>171</v>
      </c>
      <c r="B296" s="422" t="s">
        <v>74</v>
      </c>
      <c r="C296" s="422" t="s">
        <v>98</v>
      </c>
      <c r="D296" s="410">
        <v>1600</v>
      </c>
      <c r="E296" s="366">
        <f t="shared" si="28"/>
        <v>818.06700991394962</v>
      </c>
    </row>
    <row r="297" spans="1:5">
      <c r="A297" s="419" t="s">
        <v>172</v>
      </c>
      <c r="B297" s="422" t="s">
        <v>75</v>
      </c>
      <c r="C297" s="422" t="s">
        <v>98</v>
      </c>
      <c r="D297" s="410">
        <v>2000</v>
      </c>
      <c r="E297" s="366">
        <f t="shared" si="28"/>
        <v>1022.5837623924369</v>
      </c>
    </row>
    <row r="298" spans="1:5">
      <c r="A298" s="419" t="s">
        <v>173</v>
      </c>
      <c r="B298" s="422" t="s">
        <v>76</v>
      </c>
      <c r="C298" s="422" t="s">
        <v>98</v>
      </c>
      <c r="D298" s="410">
        <v>160</v>
      </c>
      <c r="E298" s="366">
        <f t="shared" si="28"/>
        <v>81.806700991394962</v>
      </c>
    </row>
    <row r="299" spans="1:5">
      <c r="A299" s="419" t="s">
        <v>174</v>
      </c>
      <c r="B299" s="422" t="s">
        <v>77</v>
      </c>
      <c r="C299" s="422" t="s">
        <v>98</v>
      </c>
      <c r="D299" s="410">
        <v>500</v>
      </c>
      <c r="E299" s="366">
        <f t="shared" si="28"/>
        <v>255.64594059810923</v>
      </c>
    </row>
    <row r="300" spans="1:5">
      <c r="A300" s="419" t="s">
        <v>175</v>
      </c>
      <c r="B300" s="422" t="s">
        <v>78</v>
      </c>
      <c r="C300" s="422" t="s">
        <v>98</v>
      </c>
      <c r="D300" s="410">
        <v>200</v>
      </c>
      <c r="E300" s="366">
        <f t="shared" si="28"/>
        <v>102.2583762392437</v>
      </c>
    </row>
    <row r="301" spans="1:5">
      <c r="A301" s="419" t="s">
        <v>176</v>
      </c>
      <c r="B301" s="422" t="s">
        <v>79</v>
      </c>
      <c r="C301" s="422" t="s">
        <v>98</v>
      </c>
      <c r="D301" s="410">
        <v>200</v>
      </c>
      <c r="E301" s="366">
        <f t="shared" si="28"/>
        <v>102.2583762392437</v>
      </c>
    </row>
    <row r="302" spans="1:5">
      <c r="A302" s="419" t="s">
        <v>177</v>
      </c>
      <c r="B302" s="422" t="s">
        <v>80</v>
      </c>
      <c r="C302" s="422" t="s">
        <v>98</v>
      </c>
      <c r="D302" s="410">
        <v>200</v>
      </c>
      <c r="E302" s="366">
        <f t="shared" si="28"/>
        <v>102.2583762392437</v>
      </c>
    </row>
    <row r="303" spans="1:5">
      <c r="A303" s="419" t="s">
        <v>178</v>
      </c>
      <c r="B303" s="422" t="s">
        <v>81</v>
      </c>
      <c r="C303" s="422" t="s">
        <v>98</v>
      </c>
      <c r="D303" s="410">
        <v>2500</v>
      </c>
      <c r="E303" s="366">
        <f t="shared" si="28"/>
        <v>1278.2297029905462</v>
      </c>
    </row>
    <row r="304" spans="1:5">
      <c r="A304" s="419" t="s">
        <v>179</v>
      </c>
      <c r="B304" s="422" t="s">
        <v>82</v>
      </c>
      <c r="C304" s="422" t="s">
        <v>98</v>
      </c>
      <c r="D304" s="410">
        <v>700</v>
      </c>
      <c r="E304" s="366">
        <f t="shared" si="28"/>
        <v>357.90431683735295</v>
      </c>
    </row>
    <row r="305" spans="1:5">
      <c r="A305" s="415" t="s">
        <v>180</v>
      </c>
      <c r="B305" s="416" t="s">
        <v>83</v>
      </c>
      <c r="C305" s="416" t="s">
        <v>98</v>
      </c>
      <c r="D305" s="13">
        <v>1000</v>
      </c>
      <c r="E305" s="366">
        <f t="shared" si="28"/>
        <v>511.29188119621847</v>
      </c>
    </row>
    <row r="306" spans="1:5">
      <c r="A306" s="11" t="s">
        <v>181</v>
      </c>
      <c r="B306" s="12" t="s">
        <v>84</v>
      </c>
      <c r="C306" s="12" t="s">
        <v>98</v>
      </c>
      <c r="D306" s="13">
        <v>1000</v>
      </c>
      <c r="E306" s="366">
        <f t="shared" si="28"/>
        <v>511.29188119621847</v>
      </c>
    </row>
    <row r="307" spans="1:5">
      <c r="A307" s="11" t="s">
        <v>182</v>
      </c>
      <c r="B307" s="12" t="s">
        <v>85</v>
      </c>
      <c r="C307" s="12" t="s">
        <v>98</v>
      </c>
      <c r="D307" s="13">
        <v>70</v>
      </c>
      <c r="E307" s="366">
        <f t="shared" si="28"/>
        <v>35.790431683735292</v>
      </c>
    </row>
    <row r="308" spans="1:5">
      <c r="A308" s="11" t="s">
        <v>183</v>
      </c>
      <c r="B308" s="12" t="s">
        <v>86</v>
      </c>
      <c r="C308" s="12" t="s">
        <v>98</v>
      </c>
      <c r="D308" s="13">
        <v>300</v>
      </c>
      <c r="E308" s="366">
        <f t="shared" si="28"/>
        <v>153.38756435886555</v>
      </c>
    </row>
    <row r="309" spans="1:5">
      <c r="A309" s="11" t="s">
        <v>184</v>
      </c>
      <c r="B309" s="12" t="s">
        <v>87</v>
      </c>
      <c r="C309" s="12" t="s">
        <v>98</v>
      </c>
      <c r="D309" s="13">
        <v>70</v>
      </c>
      <c r="E309" s="366">
        <f t="shared" si="28"/>
        <v>35.790431683735292</v>
      </c>
    </row>
    <row r="310" spans="1:5">
      <c r="A310" s="11" t="s">
        <v>185</v>
      </c>
      <c r="B310" s="12" t="s">
        <v>88</v>
      </c>
      <c r="C310" s="12" t="s">
        <v>98</v>
      </c>
      <c r="D310" s="13">
        <v>100</v>
      </c>
      <c r="E310" s="366">
        <f t="shared" ref="E310:E320" si="29">D310/E$7</f>
        <v>51.129188119621851</v>
      </c>
    </row>
    <row r="311" spans="1:5">
      <c r="A311" s="11" t="s">
        <v>186</v>
      </c>
      <c r="B311" s="12" t="s">
        <v>89</v>
      </c>
      <c r="C311" s="12" t="s">
        <v>98</v>
      </c>
      <c r="D311" s="13">
        <v>100</v>
      </c>
      <c r="E311" s="366">
        <f t="shared" si="29"/>
        <v>51.129188119621851</v>
      </c>
    </row>
    <row r="312" spans="1:5">
      <c r="A312" s="11" t="s">
        <v>187</v>
      </c>
      <c r="B312" s="12" t="s">
        <v>90</v>
      </c>
      <c r="C312" s="12" t="s">
        <v>98</v>
      </c>
      <c r="D312" s="13">
        <v>50</v>
      </c>
      <c r="E312" s="366">
        <f t="shared" si="29"/>
        <v>25.564594059810926</v>
      </c>
    </row>
    <row r="313" spans="1:5">
      <c r="A313" s="11" t="s">
        <v>188</v>
      </c>
      <c r="B313" s="12" t="s">
        <v>91</v>
      </c>
      <c r="C313" s="12" t="s">
        <v>98</v>
      </c>
      <c r="D313" s="13">
        <v>100</v>
      </c>
      <c r="E313" s="366">
        <f t="shared" si="29"/>
        <v>51.129188119621851</v>
      </c>
    </row>
    <row r="314" spans="1:5">
      <c r="A314" s="11" t="s">
        <v>189</v>
      </c>
      <c r="B314" s="12" t="s">
        <v>92</v>
      </c>
      <c r="C314" s="12" t="s">
        <v>98</v>
      </c>
      <c r="D314" s="13">
        <v>100</v>
      </c>
      <c r="E314" s="366">
        <f t="shared" si="29"/>
        <v>51.129188119621851</v>
      </c>
    </row>
    <row r="315" spans="1:5">
      <c r="A315" s="11" t="s">
        <v>190</v>
      </c>
      <c r="B315" s="12" t="s">
        <v>93</v>
      </c>
      <c r="C315" s="12" t="s">
        <v>98</v>
      </c>
      <c r="D315" s="13">
        <v>100</v>
      </c>
      <c r="E315" s="366">
        <f t="shared" si="29"/>
        <v>51.129188119621851</v>
      </c>
    </row>
    <row r="316" spans="1:5">
      <c r="A316" s="11" t="s">
        <v>191</v>
      </c>
      <c r="B316" s="12" t="s">
        <v>94</v>
      </c>
      <c r="C316" s="12" t="s">
        <v>98</v>
      </c>
      <c r="D316" s="13">
        <v>100</v>
      </c>
      <c r="E316" s="366">
        <f t="shared" si="29"/>
        <v>51.129188119621851</v>
      </c>
    </row>
    <row r="317" spans="1:5">
      <c r="A317" s="11" t="s">
        <v>192</v>
      </c>
      <c r="B317" s="12" t="s">
        <v>95</v>
      </c>
      <c r="C317" s="12" t="s">
        <v>98</v>
      </c>
      <c r="D317" s="13">
        <v>30</v>
      </c>
      <c r="E317" s="366">
        <f t="shared" si="29"/>
        <v>15.338756435886555</v>
      </c>
    </row>
    <row r="318" spans="1:5">
      <c r="A318" s="11" t="s">
        <v>193</v>
      </c>
      <c r="B318" s="12"/>
      <c r="C318" s="12" t="s">
        <v>98</v>
      </c>
      <c r="D318" s="13">
        <v>30</v>
      </c>
      <c r="E318" s="366">
        <f t="shared" si="29"/>
        <v>15.338756435886555</v>
      </c>
    </row>
    <row r="319" spans="1:5">
      <c r="A319" s="11" t="s">
        <v>194</v>
      </c>
      <c r="B319" s="12" t="s">
        <v>96</v>
      </c>
      <c r="C319" s="12" t="s">
        <v>98</v>
      </c>
      <c r="D319" s="13">
        <v>500</v>
      </c>
      <c r="E319" s="366">
        <f t="shared" si="29"/>
        <v>255.64594059810923</v>
      </c>
    </row>
    <row r="320" spans="1:5">
      <c r="A320" s="11" t="s">
        <v>195</v>
      </c>
      <c r="B320" s="11" t="s">
        <v>97</v>
      </c>
      <c r="C320" s="12" t="s">
        <v>98</v>
      </c>
      <c r="D320" s="13">
        <v>900</v>
      </c>
      <c r="E320" s="366">
        <f t="shared" si="29"/>
        <v>460.16269307659667</v>
      </c>
    </row>
    <row r="321" spans="1:5" ht="15.75">
      <c r="A321" s="14"/>
      <c r="B321" s="14"/>
      <c r="C321" s="11"/>
      <c r="D321" s="13"/>
      <c r="E321" s="366"/>
    </row>
    <row r="322" spans="1:5">
      <c r="A322" s="11"/>
      <c r="B322" s="11"/>
      <c r="C322" s="11"/>
      <c r="D322" s="13"/>
      <c r="E322" s="366"/>
    </row>
    <row r="323" spans="1:5">
      <c r="A323" s="11"/>
      <c r="B323" s="12"/>
      <c r="C323" s="11"/>
      <c r="D323" s="13"/>
      <c r="E323" s="366"/>
    </row>
    <row r="324" spans="1:5">
      <c r="A324" s="11"/>
      <c r="B324" s="11"/>
      <c r="C324" s="11"/>
      <c r="D324" s="13"/>
      <c r="E324" s="366"/>
    </row>
    <row r="325" spans="1:5">
      <c r="A325" s="11"/>
      <c r="B325" s="11"/>
      <c r="C325" s="11"/>
      <c r="D325" s="13"/>
      <c r="E325" s="366"/>
    </row>
    <row r="326" spans="1:5">
      <c r="A326" s="11"/>
      <c r="B326" s="11"/>
      <c r="C326" s="11"/>
      <c r="D326" s="13"/>
      <c r="E326" s="366"/>
    </row>
    <row r="327" spans="1:5">
      <c r="A327" s="11"/>
      <c r="B327" s="12"/>
      <c r="C327" s="11"/>
      <c r="D327" s="13"/>
      <c r="E327" s="366"/>
    </row>
    <row r="328" spans="1:5">
      <c r="A328" s="11"/>
      <c r="B328" s="12"/>
      <c r="C328" s="11"/>
      <c r="D328" s="13"/>
      <c r="E328" s="366"/>
    </row>
    <row r="329" spans="1:5">
      <c r="A329" s="11"/>
      <c r="B329" s="12"/>
      <c r="C329" s="11"/>
      <c r="D329" s="13"/>
      <c r="E329" s="366"/>
    </row>
    <row r="330" spans="1:5">
      <c r="A330" s="11"/>
      <c r="B330" s="12"/>
      <c r="C330" s="11"/>
      <c r="D330" s="13"/>
      <c r="E330" s="366"/>
    </row>
    <row r="331" spans="1:5" ht="15.75">
      <c r="A331" s="14"/>
      <c r="B331" s="14"/>
      <c r="C331" s="11"/>
      <c r="D331" s="13"/>
      <c r="E331" s="366"/>
    </row>
    <row r="332" spans="1:5">
      <c r="A332" s="11"/>
      <c r="B332" s="12"/>
      <c r="C332" s="11"/>
      <c r="D332" s="13"/>
      <c r="E332" s="366"/>
    </row>
    <row r="333" spans="1:5">
      <c r="A333" s="11"/>
      <c r="B333" s="12"/>
      <c r="C333" s="11"/>
      <c r="D333" s="13"/>
      <c r="E333" s="366"/>
    </row>
    <row r="334" spans="1:5">
      <c r="A334" s="11"/>
      <c r="B334" s="11"/>
      <c r="C334" s="11"/>
      <c r="D334" s="13"/>
      <c r="E334" s="366"/>
    </row>
    <row r="335" spans="1:5">
      <c r="A335" s="11"/>
      <c r="B335" s="11"/>
      <c r="C335" s="11"/>
      <c r="D335" s="13"/>
      <c r="E335" s="366"/>
    </row>
    <row r="336" spans="1:5" ht="15.75">
      <c r="A336" s="11"/>
      <c r="B336" s="28"/>
      <c r="C336" s="11"/>
      <c r="D336" s="13"/>
      <c r="E336" s="366"/>
    </row>
    <row r="337" spans="1:5" ht="15.75">
      <c r="A337" s="11"/>
      <c r="B337" s="28"/>
      <c r="C337" s="11"/>
      <c r="D337" s="13"/>
      <c r="E337" s="366"/>
    </row>
    <row r="338" spans="1:5">
      <c r="A338" s="11"/>
      <c r="B338" s="12"/>
      <c r="C338" s="11"/>
      <c r="D338" s="22"/>
      <c r="E338" s="366"/>
    </row>
    <row r="339" spans="1:5">
      <c r="A339" s="11"/>
      <c r="B339" s="12"/>
      <c r="C339" s="11"/>
      <c r="D339" s="22"/>
      <c r="E339" s="366"/>
    </row>
    <row r="340" spans="1:5" ht="15.75">
      <c r="A340" s="14"/>
      <c r="B340" s="14"/>
      <c r="C340" s="11"/>
      <c r="D340" s="13"/>
      <c r="E340" s="366"/>
    </row>
    <row r="341" spans="1:5">
      <c r="A341" s="11"/>
      <c r="B341" s="11"/>
      <c r="C341" s="11"/>
      <c r="D341" s="13"/>
      <c r="E341" s="366"/>
    </row>
    <row r="342" spans="1:5">
      <c r="A342" s="11"/>
      <c r="B342" s="11"/>
      <c r="C342" s="11"/>
      <c r="D342" s="13"/>
      <c r="E342" s="366"/>
    </row>
    <row r="343" spans="1:5">
      <c r="A343" s="11"/>
      <c r="B343" s="11"/>
      <c r="C343" s="11"/>
      <c r="D343" s="13"/>
      <c r="E343" s="366"/>
    </row>
    <row r="344" spans="1:5">
      <c r="A344" s="11"/>
      <c r="B344" s="12"/>
      <c r="C344" s="11"/>
      <c r="D344" s="13"/>
      <c r="E344" s="366"/>
    </row>
    <row r="345" spans="1:5">
      <c r="A345" s="11"/>
      <c r="B345" s="11"/>
      <c r="C345" s="11"/>
      <c r="D345" s="13"/>
      <c r="E345" s="366"/>
    </row>
    <row r="346" spans="1:5">
      <c r="A346" s="11"/>
      <c r="B346" s="11"/>
      <c r="C346" s="11"/>
      <c r="D346" s="13"/>
      <c r="E346" s="366"/>
    </row>
    <row r="347" spans="1:5">
      <c r="A347" s="11"/>
      <c r="B347" s="11"/>
      <c r="C347" s="11"/>
      <c r="D347" s="13"/>
      <c r="E347" s="366"/>
    </row>
    <row r="348" spans="1:5">
      <c r="A348" s="11"/>
      <c r="B348" s="12"/>
      <c r="C348" s="11"/>
      <c r="D348" s="13"/>
      <c r="E348" s="366"/>
    </row>
    <row r="349" spans="1:5">
      <c r="A349" s="11"/>
      <c r="B349" s="12"/>
      <c r="C349" s="11"/>
      <c r="D349" s="13"/>
      <c r="E349" s="366"/>
    </row>
    <row r="350" spans="1:5">
      <c r="A350" s="11"/>
      <c r="B350" s="11"/>
      <c r="C350" s="11"/>
      <c r="D350" s="13"/>
      <c r="E350" s="366"/>
    </row>
    <row r="351" spans="1:5">
      <c r="A351" s="11"/>
      <c r="B351" s="11"/>
      <c r="C351" s="11"/>
      <c r="D351" s="13"/>
      <c r="E351" s="366"/>
    </row>
    <row r="352" spans="1:5">
      <c r="A352" s="11"/>
      <c r="B352" s="11"/>
      <c r="C352" s="11"/>
      <c r="D352" s="13"/>
      <c r="E352" s="366"/>
    </row>
    <row r="353" spans="1:5">
      <c r="A353" s="11"/>
      <c r="B353" s="11"/>
      <c r="C353" s="11"/>
      <c r="D353" s="13"/>
      <c r="E353" s="366"/>
    </row>
    <row r="354" spans="1:5">
      <c r="A354" s="11"/>
      <c r="B354" s="11"/>
      <c r="C354" s="11"/>
      <c r="D354" s="13"/>
      <c r="E354" s="366"/>
    </row>
    <row r="355" spans="1:5">
      <c r="A355" s="11"/>
      <c r="B355" s="11"/>
      <c r="C355" s="11"/>
      <c r="D355" s="13"/>
      <c r="E355" s="366"/>
    </row>
    <row r="356" spans="1:5">
      <c r="A356" s="11"/>
      <c r="B356" s="11"/>
      <c r="C356" s="11"/>
      <c r="D356" s="13"/>
      <c r="E356" s="366"/>
    </row>
    <row r="357" spans="1:5">
      <c r="A357" s="11"/>
      <c r="B357" s="12"/>
      <c r="C357" s="11"/>
      <c r="D357" s="20"/>
      <c r="E357" s="366"/>
    </row>
    <row r="358" spans="1:5">
      <c r="A358" s="11"/>
      <c r="B358" s="11"/>
      <c r="C358" s="11"/>
      <c r="D358" s="13"/>
      <c r="E358" s="366"/>
    </row>
    <row r="359" spans="1:5">
      <c r="A359" s="11"/>
      <c r="B359" s="11"/>
      <c r="C359" s="11"/>
      <c r="D359" s="13"/>
      <c r="E359" s="366"/>
    </row>
    <row r="360" spans="1:5">
      <c r="A360" s="11"/>
      <c r="B360" s="11"/>
      <c r="C360" s="11"/>
      <c r="D360" s="13"/>
      <c r="E360" s="366"/>
    </row>
    <row r="361" spans="1:5">
      <c r="A361" s="11"/>
      <c r="B361" s="12"/>
      <c r="C361" s="11"/>
      <c r="D361" s="20"/>
      <c r="E361" s="366"/>
    </row>
    <row r="362" spans="1:5">
      <c r="A362" s="11"/>
      <c r="B362" s="12"/>
      <c r="C362" s="11"/>
      <c r="D362" s="13"/>
      <c r="E362" s="366"/>
    </row>
    <row r="363" spans="1:5">
      <c r="A363" s="11"/>
      <c r="B363" s="12"/>
      <c r="C363" s="11"/>
      <c r="D363" s="13"/>
      <c r="E363" s="366"/>
    </row>
    <row r="364" spans="1:5">
      <c r="A364" s="11"/>
      <c r="B364" s="12"/>
      <c r="C364" s="11"/>
      <c r="D364" s="13"/>
      <c r="E364" s="366"/>
    </row>
    <row r="365" spans="1:5">
      <c r="A365" s="11"/>
      <c r="B365" s="12"/>
      <c r="C365" s="11"/>
      <c r="D365" s="13"/>
      <c r="E365" s="366"/>
    </row>
    <row r="366" spans="1:5">
      <c r="A366" s="11"/>
      <c r="B366" s="12"/>
      <c r="C366" s="11"/>
      <c r="D366" s="13"/>
      <c r="E366" s="366"/>
    </row>
    <row r="367" spans="1:5">
      <c r="A367" s="11"/>
      <c r="B367" s="12"/>
      <c r="C367" s="11"/>
      <c r="D367" s="13"/>
      <c r="E367" s="366"/>
    </row>
    <row r="368" spans="1:5">
      <c r="A368" s="11"/>
      <c r="B368" s="12"/>
      <c r="C368" s="11"/>
      <c r="D368" s="13"/>
      <c r="E368" s="366"/>
    </row>
    <row r="369" spans="1:5">
      <c r="A369" s="11"/>
      <c r="B369" s="11"/>
      <c r="C369" s="11"/>
      <c r="D369" s="13"/>
      <c r="E369" s="366"/>
    </row>
    <row r="370" spans="1:5">
      <c r="A370" s="11"/>
      <c r="B370" s="11"/>
      <c r="C370" s="11"/>
      <c r="D370" s="13"/>
      <c r="E370" s="366"/>
    </row>
    <row r="371" spans="1:5">
      <c r="A371" s="11"/>
      <c r="B371" s="11"/>
      <c r="C371" s="11"/>
      <c r="D371" s="13"/>
      <c r="E371" s="366"/>
    </row>
    <row r="372" spans="1:5">
      <c r="A372" s="11"/>
      <c r="B372" s="11"/>
      <c r="C372" s="11"/>
      <c r="D372" s="13"/>
      <c r="E372" s="366"/>
    </row>
    <row r="373" spans="1:5">
      <c r="A373" s="11"/>
      <c r="B373" s="11"/>
      <c r="C373" s="11"/>
      <c r="D373" s="13"/>
      <c r="E373" s="366"/>
    </row>
    <row r="374" spans="1:5">
      <c r="A374" s="11"/>
      <c r="B374" s="11"/>
      <c r="C374" s="11"/>
      <c r="D374" s="13"/>
      <c r="E374" s="366"/>
    </row>
    <row r="375" spans="1:5">
      <c r="A375" s="11"/>
      <c r="B375" s="12"/>
      <c r="C375" s="11"/>
      <c r="D375" s="13"/>
      <c r="E375" s="366"/>
    </row>
    <row r="376" spans="1:5">
      <c r="A376" s="11"/>
      <c r="B376" s="11"/>
      <c r="C376" s="11"/>
      <c r="D376" s="13"/>
      <c r="E376" s="366"/>
    </row>
    <row r="377" spans="1:5">
      <c r="A377" s="11"/>
      <c r="B377" s="11"/>
      <c r="C377" s="11"/>
      <c r="D377" s="13"/>
      <c r="E377" s="366"/>
    </row>
    <row r="378" spans="1:5">
      <c r="A378" s="11"/>
      <c r="B378" s="11"/>
      <c r="C378" s="11"/>
      <c r="D378" s="13"/>
      <c r="E378" s="366"/>
    </row>
    <row r="379" spans="1:5">
      <c r="A379" s="11"/>
      <c r="B379" s="11"/>
      <c r="C379" s="11"/>
      <c r="D379" s="13"/>
      <c r="E379" s="366"/>
    </row>
    <row r="380" spans="1:5">
      <c r="A380" s="11"/>
      <c r="B380" s="11"/>
      <c r="C380" s="11"/>
      <c r="D380" s="13"/>
      <c r="E380" s="366"/>
    </row>
    <row r="381" spans="1:5">
      <c r="A381" s="11"/>
      <c r="B381" s="11"/>
      <c r="C381" s="11"/>
      <c r="D381" s="13"/>
      <c r="E381" s="366"/>
    </row>
    <row r="382" spans="1:5">
      <c r="A382" s="11"/>
      <c r="B382" s="11"/>
      <c r="C382" s="11"/>
      <c r="D382" s="13"/>
      <c r="E382" s="366"/>
    </row>
    <row r="383" spans="1:5" ht="15.75">
      <c r="A383" s="14"/>
      <c r="B383" s="14"/>
      <c r="C383" s="11"/>
      <c r="D383" s="13"/>
      <c r="E383" s="366"/>
    </row>
    <row r="384" spans="1:5">
      <c r="A384" s="11"/>
      <c r="B384" s="11"/>
      <c r="C384" s="11"/>
      <c r="D384" s="13"/>
      <c r="E384" s="366"/>
    </row>
    <row r="385" spans="1:5">
      <c r="A385" s="11"/>
      <c r="B385" s="11"/>
      <c r="C385" s="11"/>
      <c r="D385" s="13"/>
      <c r="E385" s="366"/>
    </row>
    <row r="386" spans="1:5">
      <c r="A386" s="11"/>
      <c r="B386" s="11"/>
      <c r="C386" s="11"/>
      <c r="D386" s="13"/>
      <c r="E386" s="366"/>
    </row>
    <row r="387" spans="1:5">
      <c r="A387" s="11"/>
      <c r="B387" s="11"/>
      <c r="C387" s="11"/>
      <c r="D387" s="13"/>
      <c r="E387" s="366"/>
    </row>
    <row r="388" spans="1:5" ht="15.75">
      <c r="A388" s="14"/>
      <c r="B388" s="14"/>
      <c r="C388" s="11"/>
      <c r="D388" s="13"/>
      <c r="E388" s="366"/>
    </row>
    <row r="389" spans="1:5">
      <c r="A389" s="11"/>
      <c r="B389" s="11"/>
      <c r="C389" s="11"/>
      <c r="D389" s="13"/>
      <c r="E389" s="366"/>
    </row>
    <row r="390" spans="1:5">
      <c r="A390" s="11"/>
      <c r="B390" s="11"/>
      <c r="C390" s="11"/>
      <c r="D390" s="13"/>
      <c r="E390" s="366"/>
    </row>
    <row r="391" spans="1:5" ht="15.75">
      <c r="A391" s="14"/>
      <c r="B391" s="14"/>
      <c r="C391" s="11"/>
      <c r="D391" s="13"/>
      <c r="E391" s="366"/>
    </row>
    <row r="392" spans="1:5">
      <c r="A392" s="11"/>
      <c r="B392" s="11"/>
      <c r="C392" s="11"/>
      <c r="D392" s="13"/>
      <c r="E392" s="366"/>
    </row>
    <row r="393" spans="1:5">
      <c r="A393" s="11"/>
      <c r="B393" s="11"/>
      <c r="C393" s="11"/>
      <c r="D393" s="13"/>
      <c r="E393" s="366"/>
    </row>
    <row r="394" spans="1:5">
      <c r="A394" s="11"/>
      <c r="B394" s="11"/>
      <c r="C394" s="11"/>
      <c r="D394" s="13"/>
      <c r="E394" s="366"/>
    </row>
    <row r="395" spans="1:5">
      <c r="A395" s="11"/>
      <c r="B395" s="11"/>
      <c r="C395" s="11"/>
      <c r="D395" s="13"/>
      <c r="E395" s="366"/>
    </row>
    <row r="396" spans="1:5">
      <c r="A396" s="11"/>
      <c r="B396" s="11"/>
      <c r="C396" s="11"/>
      <c r="D396" s="13"/>
      <c r="E396" s="366"/>
    </row>
    <row r="397" spans="1:5">
      <c r="A397" s="11"/>
      <c r="B397" s="11"/>
      <c r="C397" s="11"/>
      <c r="D397" s="13"/>
      <c r="E397" s="366"/>
    </row>
    <row r="398" spans="1:5">
      <c r="A398" s="11"/>
      <c r="B398" s="11"/>
      <c r="C398" s="11"/>
      <c r="D398" s="13"/>
      <c r="E398" s="366"/>
    </row>
    <row r="399" spans="1:5">
      <c r="A399" s="11"/>
      <c r="B399" s="11"/>
      <c r="C399" s="11"/>
      <c r="D399" s="13"/>
      <c r="E399" s="366"/>
    </row>
    <row r="400" spans="1:5">
      <c r="A400" s="11"/>
      <c r="B400" s="11"/>
      <c r="C400" s="11"/>
      <c r="D400" s="13"/>
      <c r="E400" s="366"/>
    </row>
    <row r="401" spans="1:5">
      <c r="A401" s="11"/>
      <c r="B401" s="11"/>
      <c r="C401" s="11"/>
      <c r="D401" s="13"/>
      <c r="E401" s="366"/>
    </row>
    <row r="402" spans="1:5" ht="15.75">
      <c r="A402" s="14"/>
      <c r="B402" s="14"/>
      <c r="C402" s="11"/>
      <c r="D402" s="13"/>
      <c r="E402" s="366"/>
    </row>
    <row r="403" spans="1:5">
      <c r="A403" s="11"/>
      <c r="B403" s="11"/>
      <c r="C403" s="11"/>
      <c r="D403" s="13"/>
      <c r="E403" s="366"/>
    </row>
    <row r="404" spans="1:5">
      <c r="A404" s="11"/>
      <c r="B404" s="11"/>
      <c r="C404" s="11"/>
      <c r="D404" s="13"/>
      <c r="E404" s="366"/>
    </row>
    <row r="405" spans="1:5">
      <c r="A405" s="11"/>
      <c r="B405" s="11"/>
      <c r="C405" s="11"/>
      <c r="D405" s="13"/>
      <c r="E405" s="366"/>
    </row>
    <row r="406" spans="1:5">
      <c r="A406" s="11"/>
      <c r="B406" s="11"/>
      <c r="C406" s="11"/>
      <c r="D406" s="13"/>
      <c r="E406" s="366"/>
    </row>
    <row r="407" spans="1:5">
      <c r="A407" s="11"/>
      <c r="B407" s="11"/>
      <c r="C407" s="11"/>
      <c r="D407" s="13"/>
      <c r="E407" s="366"/>
    </row>
    <row r="408" spans="1:5">
      <c r="A408" s="11"/>
      <c r="B408" s="11"/>
      <c r="C408" s="11"/>
      <c r="D408" s="13"/>
      <c r="E408" s="366"/>
    </row>
    <row r="409" spans="1:5">
      <c r="A409" s="11"/>
      <c r="B409" s="11"/>
      <c r="C409" s="11"/>
      <c r="D409" s="20"/>
      <c r="E409" s="366"/>
    </row>
    <row r="410" spans="1:5">
      <c r="A410" s="11"/>
      <c r="B410" s="11"/>
      <c r="C410" s="11"/>
      <c r="D410" s="13"/>
      <c r="E410" s="366"/>
    </row>
    <row r="411" spans="1:5">
      <c r="A411" s="11"/>
      <c r="B411" s="11"/>
      <c r="C411" s="11"/>
      <c r="D411" s="13"/>
      <c r="E411" s="366"/>
    </row>
    <row r="412" spans="1:5">
      <c r="A412" s="11"/>
      <c r="B412" s="11"/>
      <c r="C412" s="11"/>
      <c r="D412" s="20"/>
      <c r="E412" s="366"/>
    </row>
    <row r="413" spans="1:5">
      <c r="A413" s="11"/>
      <c r="B413" s="11"/>
      <c r="C413" s="11"/>
      <c r="D413" s="13"/>
      <c r="E413" s="366"/>
    </row>
    <row r="414" spans="1:5">
      <c r="A414" s="11"/>
      <c r="B414" s="11"/>
      <c r="C414" s="11"/>
      <c r="D414" s="13"/>
      <c r="E414" s="366"/>
    </row>
    <row r="415" spans="1:5">
      <c r="A415" s="11"/>
      <c r="B415" s="11"/>
      <c r="C415" s="11"/>
      <c r="D415" s="13"/>
      <c r="E415" s="366"/>
    </row>
    <row r="416" spans="1:5">
      <c r="A416" s="11"/>
      <c r="B416" s="11"/>
      <c r="C416" s="11"/>
      <c r="D416" s="13"/>
      <c r="E416" s="366"/>
    </row>
    <row r="417" spans="1:5">
      <c r="A417" s="11"/>
      <c r="B417" s="11"/>
      <c r="C417" s="11"/>
      <c r="D417" s="13"/>
      <c r="E417" s="366"/>
    </row>
    <row r="418" spans="1:5">
      <c r="A418" s="11"/>
      <c r="B418" s="11"/>
      <c r="C418" s="11"/>
      <c r="D418" s="13"/>
      <c r="E418" s="366"/>
    </row>
    <row r="419" spans="1:5">
      <c r="A419" s="11"/>
      <c r="B419" s="11"/>
      <c r="C419" s="11"/>
      <c r="D419" s="13"/>
      <c r="E419" s="366"/>
    </row>
    <row r="420" spans="1:5">
      <c r="A420" s="11"/>
      <c r="B420" s="11"/>
      <c r="C420" s="11"/>
      <c r="D420" s="13"/>
      <c r="E420" s="366"/>
    </row>
    <row r="421" spans="1:5">
      <c r="A421" s="11"/>
      <c r="B421" s="12"/>
      <c r="C421" s="11"/>
      <c r="D421" s="13"/>
      <c r="E421" s="366"/>
    </row>
    <row r="422" spans="1:5">
      <c r="A422" s="11"/>
      <c r="B422" s="12"/>
      <c r="C422" s="11"/>
      <c r="D422" s="13"/>
      <c r="E422" s="366"/>
    </row>
    <row r="423" spans="1:5">
      <c r="A423" s="11"/>
      <c r="B423" s="12"/>
      <c r="C423" s="11"/>
      <c r="D423" s="13"/>
      <c r="E423" s="366"/>
    </row>
    <row r="424" spans="1:5">
      <c r="A424" s="11"/>
      <c r="B424" s="12"/>
      <c r="C424" s="11"/>
      <c r="D424" s="13"/>
      <c r="E424" s="366"/>
    </row>
    <row r="425" spans="1:5">
      <c r="A425" s="11"/>
      <c r="B425" s="12"/>
      <c r="C425" s="11"/>
      <c r="D425" s="13"/>
      <c r="E425" s="366"/>
    </row>
    <row r="426" spans="1:5">
      <c r="A426" s="11"/>
      <c r="B426" s="12"/>
      <c r="C426" s="11"/>
      <c r="D426" s="13"/>
      <c r="E426" s="366"/>
    </row>
    <row r="427" spans="1:5">
      <c r="A427" s="11"/>
      <c r="B427" s="12"/>
      <c r="C427" s="11"/>
      <c r="D427" s="13"/>
      <c r="E427" s="366"/>
    </row>
    <row r="428" spans="1:5">
      <c r="A428" s="11"/>
      <c r="B428" s="12"/>
      <c r="C428" s="11"/>
      <c r="D428" s="13"/>
      <c r="E428" s="366"/>
    </row>
    <row r="429" spans="1:5">
      <c r="A429" s="11"/>
      <c r="B429" s="12"/>
      <c r="C429" s="11"/>
      <c r="D429" s="13"/>
      <c r="E429" s="366"/>
    </row>
    <row r="430" spans="1:5">
      <c r="A430" s="11"/>
      <c r="B430" s="12"/>
      <c r="C430" s="11"/>
      <c r="D430" s="13"/>
      <c r="E430" s="366"/>
    </row>
    <row r="431" spans="1:5">
      <c r="A431" s="11"/>
      <c r="B431" s="12"/>
      <c r="C431" s="11"/>
      <c r="D431" s="13"/>
      <c r="E431" s="366"/>
    </row>
    <row r="432" spans="1:5">
      <c r="A432" s="11"/>
      <c r="B432" s="12"/>
      <c r="C432" s="11"/>
      <c r="D432" s="13"/>
      <c r="E432" s="366"/>
    </row>
    <row r="433" spans="1:5">
      <c r="A433" s="11"/>
      <c r="B433" s="12"/>
      <c r="C433" s="11"/>
      <c r="D433" s="13"/>
      <c r="E433" s="366"/>
    </row>
    <row r="434" spans="1:5">
      <c r="A434" s="11"/>
      <c r="B434" s="12"/>
      <c r="C434" s="11"/>
      <c r="D434" s="13"/>
      <c r="E434" s="366"/>
    </row>
    <row r="435" spans="1:5" ht="15.75">
      <c r="A435" s="14"/>
      <c r="B435" s="14"/>
      <c r="C435" s="11"/>
      <c r="D435" s="13"/>
      <c r="E435" s="366"/>
    </row>
    <row r="436" spans="1:5">
      <c r="A436" s="11"/>
      <c r="B436" s="11"/>
      <c r="C436" s="11"/>
      <c r="D436" s="13"/>
      <c r="E436" s="366"/>
    </row>
    <row r="437" spans="1:5">
      <c r="A437" s="11"/>
      <c r="B437" s="11"/>
      <c r="C437" s="11"/>
      <c r="D437" s="13"/>
      <c r="E437" s="366"/>
    </row>
    <row r="438" spans="1:5">
      <c r="A438" s="11"/>
      <c r="B438" s="11"/>
      <c r="C438" s="11"/>
      <c r="D438" s="13"/>
      <c r="E438" s="366"/>
    </row>
    <row r="439" spans="1:5">
      <c r="A439" s="11"/>
      <c r="B439" s="11"/>
      <c r="C439" s="11"/>
      <c r="D439" s="13"/>
      <c r="E439" s="366"/>
    </row>
    <row r="440" spans="1:5">
      <c r="A440" s="11"/>
      <c r="B440" s="11"/>
      <c r="C440" s="11"/>
      <c r="D440" s="13"/>
      <c r="E440" s="366"/>
    </row>
    <row r="441" spans="1:5">
      <c r="A441" s="11"/>
      <c r="B441" s="11"/>
      <c r="C441" s="11"/>
      <c r="D441" s="13"/>
      <c r="E441" s="366"/>
    </row>
    <row r="442" spans="1:5">
      <c r="A442" s="11"/>
      <c r="B442" s="11"/>
      <c r="C442" s="11"/>
      <c r="D442" s="13"/>
      <c r="E442" s="366"/>
    </row>
    <row r="443" spans="1:5">
      <c r="A443" s="11"/>
      <c r="B443" s="11"/>
      <c r="C443" s="11"/>
      <c r="D443" s="13"/>
      <c r="E443" s="366"/>
    </row>
    <row r="444" spans="1:5">
      <c r="A444" s="11"/>
      <c r="B444" s="11"/>
      <c r="C444" s="11"/>
      <c r="D444" s="13"/>
      <c r="E444" s="366"/>
    </row>
    <row r="445" spans="1:5">
      <c r="A445" s="11"/>
      <c r="B445" s="11"/>
      <c r="C445" s="11"/>
      <c r="D445" s="13"/>
      <c r="E445" s="366"/>
    </row>
    <row r="446" spans="1:5">
      <c r="A446" s="11"/>
      <c r="B446" s="11"/>
      <c r="C446" s="11"/>
      <c r="D446" s="13"/>
      <c r="E446" s="366"/>
    </row>
    <row r="447" spans="1:5">
      <c r="A447" s="11"/>
      <c r="B447" s="11"/>
      <c r="C447" s="11"/>
      <c r="D447" s="13"/>
      <c r="E447" s="366"/>
    </row>
    <row r="448" spans="1:5">
      <c r="A448" s="11"/>
      <c r="B448" s="11"/>
      <c r="C448" s="11"/>
      <c r="D448" s="13"/>
      <c r="E448" s="366"/>
    </row>
    <row r="449" spans="1:5" ht="16.5">
      <c r="A449" s="29"/>
      <c r="B449" s="14"/>
      <c r="E449" s="366"/>
    </row>
    <row r="450" spans="1:5">
      <c r="A450" s="11"/>
      <c r="B450" s="11"/>
      <c r="C450" s="11"/>
      <c r="D450" s="13"/>
      <c r="E450" s="366"/>
    </row>
    <row r="451" spans="1:5">
      <c r="A451" s="11"/>
      <c r="B451" s="19"/>
      <c r="C451" s="11"/>
      <c r="D451" s="13"/>
      <c r="E451" s="366"/>
    </row>
    <row r="452" spans="1:5">
      <c r="A452" s="11"/>
      <c r="B452" s="19"/>
      <c r="C452" s="11"/>
      <c r="D452" s="13"/>
      <c r="E452" s="366"/>
    </row>
    <row r="453" spans="1:5">
      <c r="A453" s="11"/>
      <c r="B453" s="19"/>
      <c r="C453" s="11"/>
      <c r="D453" s="13"/>
      <c r="E453" s="366"/>
    </row>
    <row r="454" spans="1:5">
      <c r="A454" s="11"/>
      <c r="B454" s="19"/>
      <c r="C454" s="11"/>
      <c r="D454" s="13"/>
      <c r="E454" s="366"/>
    </row>
    <row r="455" spans="1:5">
      <c r="A455" s="11"/>
      <c r="B455" s="19"/>
      <c r="C455" s="11"/>
      <c r="D455" s="13"/>
      <c r="E455" s="366"/>
    </row>
    <row r="456" spans="1:5">
      <c r="A456" s="11"/>
      <c r="B456" s="19"/>
      <c r="C456" s="11"/>
      <c r="D456" s="13"/>
      <c r="E456" s="366"/>
    </row>
    <row r="457" spans="1:5">
      <c r="A457" s="11"/>
      <c r="B457" s="11"/>
      <c r="C457" s="11"/>
      <c r="D457" s="13"/>
      <c r="E457" s="366"/>
    </row>
    <row r="458" spans="1:5">
      <c r="A458" s="11"/>
      <c r="B458" s="11"/>
      <c r="C458" s="11"/>
      <c r="D458" s="13"/>
      <c r="E458" s="366"/>
    </row>
    <row r="459" spans="1:5">
      <c r="A459" s="11"/>
      <c r="B459" s="11"/>
      <c r="C459" s="11"/>
      <c r="D459" s="13"/>
      <c r="E459" s="366"/>
    </row>
    <row r="460" spans="1:5">
      <c r="A460" s="11"/>
      <c r="B460" s="11"/>
      <c r="C460" s="11"/>
      <c r="D460" s="13"/>
      <c r="E460" s="366"/>
    </row>
    <row r="461" spans="1:5">
      <c r="A461" s="11"/>
      <c r="B461" s="11"/>
      <c r="C461" s="11"/>
      <c r="D461" s="13"/>
      <c r="E461" s="366"/>
    </row>
    <row r="462" spans="1:5">
      <c r="A462" s="11"/>
      <c r="B462" s="11"/>
      <c r="C462" s="11"/>
      <c r="D462" s="13"/>
      <c r="E462" s="366"/>
    </row>
    <row r="463" spans="1:5">
      <c r="A463" s="11"/>
      <c r="B463" s="11"/>
      <c r="C463" s="11"/>
      <c r="D463" s="13"/>
      <c r="E463" s="366"/>
    </row>
    <row r="464" spans="1:5">
      <c r="A464" s="11"/>
      <c r="B464" s="11"/>
      <c r="C464" s="11"/>
      <c r="D464" s="13"/>
      <c r="E464" s="366"/>
    </row>
    <row r="465" spans="1:5">
      <c r="A465" s="11"/>
      <c r="B465" s="11"/>
      <c r="C465" s="11"/>
      <c r="D465" s="13"/>
      <c r="E465" s="366"/>
    </row>
    <row r="466" spans="1:5">
      <c r="A466" s="11"/>
      <c r="B466" s="11"/>
      <c r="C466" s="11"/>
      <c r="D466" s="13"/>
      <c r="E466" s="366"/>
    </row>
    <row r="467" spans="1:5" ht="15.75">
      <c r="A467" s="11"/>
      <c r="B467" s="14"/>
      <c r="C467" s="11"/>
      <c r="D467" s="13"/>
      <c r="E467" s="366"/>
    </row>
    <row r="468" spans="1:5">
      <c r="A468" s="11"/>
      <c r="B468" s="11"/>
      <c r="C468" s="11"/>
      <c r="D468" s="13"/>
      <c r="E468" s="366"/>
    </row>
    <row r="469" spans="1:5">
      <c r="A469" s="11"/>
      <c r="B469" s="11"/>
      <c r="C469" s="11"/>
      <c r="D469" s="13"/>
      <c r="E469" s="366"/>
    </row>
    <row r="470" spans="1:5">
      <c r="A470" s="11"/>
      <c r="B470" s="11"/>
      <c r="C470" s="11"/>
      <c r="D470" s="13"/>
      <c r="E470" s="366"/>
    </row>
    <row r="471" spans="1:5">
      <c r="A471" s="11"/>
      <c r="B471" s="11"/>
      <c r="C471" s="11"/>
      <c r="D471" s="13"/>
      <c r="E471" s="366"/>
    </row>
    <row r="472" spans="1:5">
      <c r="A472" s="11"/>
      <c r="B472" s="11"/>
      <c r="C472" s="11"/>
      <c r="D472" s="13"/>
      <c r="E472" s="366"/>
    </row>
    <row r="473" spans="1:5">
      <c r="A473" s="11"/>
      <c r="B473" s="11"/>
      <c r="C473" s="11"/>
      <c r="D473" s="13"/>
      <c r="E473" s="366"/>
    </row>
    <row r="474" spans="1:5">
      <c r="A474" s="11"/>
      <c r="B474" s="11"/>
      <c r="C474" s="11"/>
      <c r="D474" s="13"/>
      <c r="E474" s="366"/>
    </row>
    <row r="475" spans="1:5">
      <c r="A475" s="11"/>
      <c r="B475" s="11"/>
      <c r="C475" s="11"/>
      <c r="D475" s="13"/>
      <c r="E475" s="366"/>
    </row>
    <row r="476" spans="1:5">
      <c r="A476" s="11"/>
      <c r="B476" s="11"/>
      <c r="C476" s="11"/>
      <c r="D476" s="13"/>
      <c r="E476" s="366"/>
    </row>
    <row r="477" spans="1:5">
      <c r="A477" s="11"/>
      <c r="B477" s="11"/>
      <c r="C477" s="11"/>
      <c r="D477" s="13"/>
      <c r="E477" s="366"/>
    </row>
    <row r="478" spans="1:5">
      <c r="A478" s="11"/>
      <c r="B478" s="11"/>
      <c r="C478" s="11"/>
      <c r="D478" s="13"/>
      <c r="E478" s="366"/>
    </row>
    <row r="479" spans="1:5">
      <c r="A479" s="11"/>
      <c r="B479" s="11"/>
      <c r="C479" s="11"/>
      <c r="D479" s="13"/>
      <c r="E479" s="366"/>
    </row>
    <row r="480" spans="1:5">
      <c r="A480" s="11"/>
      <c r="B480" s="11"/>
      <c r="C480" s="11"/>
      <c r="D480" s="13"/>
      <c r="E480" s="366"/>
    </row>
    <row r="481" spans="1:5">
      <c r="A481" s="11"/>
      <c r="B481" s="11"/>
      <c r="C481" s="11"/>
      <c r="D481" s="13"/>
      <c r="E481" s="366"/>
    </row>
    <row r="482" spans="1:5">
      <c r="A482" s="11"/>
      <c r="B482" s="11"/>
      <c r="C482" s="11"/>
      <c r="D482" s="13"/>
      <c r="E482" s="366"/>
    </row>
    <row r="483" spans="1:5">
      <c r="A483" s="11"/>
      <c r="B483" s="11"/>
      <c r="C483" s="11"/>
      <c r="D483" s="13"/>
      <c r="E483" s="366"/>
    </row>
    <row r="484" spans="1:5">
      <c r="A484" s="11"/>
      <c r="B484" s="11"/>
      <c r="C484" s="11"/>
      <c r="D484" s="13"/>
      <c r="E484" s="366"/>
    </row>
    <row r="485" spans="1:5">
      <c r="A485" s="30"/>
      <c r="B485" s="30"/>
      <c r="C485" s="30"/>
      <c r="D485" s="31"/>
      <c r="E485" s="366"/>
    </row>
    <row r="486" spans="1:5" ht="15.75">
      <c r="A486" s="11"/>
      <c r="B486" s="14"/>
      <c r="C486" s="11"/>
      <c r="D486" s="13"/>
      <c r="E486" s="366"/>
    </row>
    <row r="487" spans="1:5">
      <c r="A487" s="11"/>
      <c r="B487" s="11"/>
      <c r="C487" s="11"/>
      <c r="D487" s="13"/>
      <c r="E487" s="366"/>
    </row>
    <row r="488" spans="1:5">
      <c r="A488" s="11"/>
      <c r="B488" s="11"/>
      <c r="C488" s="11"/>
      <c r="D488" s="13"/>
      <c r="E488" s="366"/>
    </row>
    <row r="489" spans="1:5">
      <c r="A489" s="11"/>
      <c r="B489" s="11"/>
      <c r="C489" s="11"/>
      <c r="D489" s="13"/>
      <c r="E489" s="366"/>
    </row>
    <row r="490" spans="1:5">
      <c r="A490" s="11"/>
      <c r="B490" s="11"/>
      <c r="C490" s="11"/>
      <c r="D490" s="13"/>
      <c r="E490" s="366"/>
    </row>
    <row r="491" spans="1:5">
      <c r="A491" s="11"/>
      <c r="B491" s="11"/>
      <c r="C491" s="11"/>
      <c r="D491" s="13"/>
      <c r="E491" s="366"/>
    </row>
    <row r="492" spans="1:5">
      <c r="A492" s="11"/>
      <c r="B492" s="11"/>
      <c r="C492" s="11"/>
      <c r="D492" s="13"/>
      <c r="E492" s="366"/>
    </row>
    <row r="493" spans="1:5">
      <c r="A493" s="11"/>
      <c r="B493" s="11"/>
      <c r="C493" s="11"/>
      <c r="D493" s="13"/>
      <c r="E493" s="366"/>
    </row>
    <row r="494" spans="1:5">
      <c r="A494" s="11"/>
      <c r="B494" s="11"/>
      <c r="C494" s="11"/>
      <c r="D494" s="13"/>
      <c r="E494" s="366"/>
    </row>
    <row r="495" spans="1:5">
      <c r="A495" s="11"/>
      <c r="B495" s="11"/>
      <c r="C495" s="11"/>
      <c r="D495" s="13"/>
      <c r="E495" s="366"/>
    </row>
    <row r="496" spans="1:5">
      <c r="A496" s="11"/>
      <c r="B496" s="11"/>
      <c r="C496" s="11"/>
      <c r="D496" s="13"/>
      <c r="E496" s="366"/>
    </row>
    <row r="497" spans="1:5">
      <c r="A497" s="11"/>
      <c r="B497" s="11"/>
      <c r="C497" s="11"/>
      <c r="D497" s="13"/>
      <c r="E497" s="366"/>
    </row>
    <row r="498" spans="1:5">
      <c r="A498" s="11"/>
      <c r="B498" s="11"/>
      <c r="C498" s="11"/>
      <c r="D498" s="13"/>
      <c r="E498" s="366"/>
    </row>
    <row r="499" spans="1:5">
      <c r="A499" s="11"/>
      <c r="B499" s="11"/>
      <c r="C499" s="11"/>
      <c r="D499" s="13"/>
      <c r="E499" s="366"/>
    </row>
    <row r="500" spans="1:5">
      <c r="A500" s="11"/>
      <c r="B500" s="11"/>
      <c r="C500" s="11"/>
      <c r="D500" s="13"/>
      <c r="E500" s="366"/>
    </row>
    <row r="501" spans="1:5" ht="15.75">
      <c r="A501" s="8"/>
      <c r="B501" s="14" t="s">
        <v>99</v>
      </c>
      <c r="C501" s="8"/>
      <c r="D501" s="21"/>
      <c r="E501" s="365"/>
    </row>
    <row r="502" spans="1:5" ht="30">
      <c r="A502" s="11" t="s">
        <v>202</v>
      </c>
      <c r="B502" s="12" t="s">
        <v>201</v>
      </c>
      <c r="C502" s="8"/>
      <c r="D502" s="21"/>
      <c r="E502" s="365"/>
    </row>
    <row r="504" spans="1:5">
      <c r="B504" s="24" t="s">
        <v>214</v>
      </c>
    </row>
    <row r="505" spans="1:5">
      <c r="B505" s="434" t="s">
        <v>203</v>
      </c>
      <c r="C505" s="435"/>
      <c r="D505" s="435"/>
    </row>
    <row r="506" spans="1:5">
      <c r="B506" s="434" t="s">
        <v>204</v>
      </c>
      <c r="C506" s="435"/>
      <c r="D506" s="435"/>
    </row>
    <row r="507" spans="1:5">
      <c r="B507" s="434" t="s">
        <v>205</v>
      </c>
      <c r="C507" s="435"/>
      <c r="D507" s="435"/>
    </row>
    <row r="508" spans="1:5">
      <c r="B508" s="434" t="s">
        <v>206</v>
      </c>
      <c r="C508" s="435"/>
      <c r="D508" s="435"/>
    </row>
    <row r="509" spans="1:5">
      <c r="B509" s="434" t="s">
        <v>207</v>
      </c>
      <c r="C509" s="435"/>
      <c r="D509" s="435"/>
    </row>
    <row r="510" spans="1:5">
      <c r="B510" s="434" t="s">
        <v>208</v>
      </c>
      <c r="C510" s="435"/>
      <c r="D510" s="435"/>
    </row>
    <row r="511" spans="1:5">
      <c r="B511" s="434" t="s">
        <v>209</v>
      </c>
      <c r="C511" s="435"/>
      <c r="D511" s="435"/>
    </row>
    <row r="512" spans="1:5">
      <c r="B512" s="434" t="s">
        <v>210</v>
      </c>
      <c r="C512" s="435"/>
      <c r="D512" s="435"/>
    </row>
    <row r="513" spans="2:4">
      <c r="B513" s="434" t="s">
        <v>211</v>
      </c>
      <c r="C513" s="435"/>
      <c r="D513" s="435"/>
    </row>
    <row r="514" spans="2:4">
      <c r="B514" s="434" t="s">
        <v>212</v>
      </c>
      <c r="C514" s="435"/>
      <c r="D514" s="435"/>
    </row>
    <row r="515" spans="2:4">
      <c r="B515" s="434" t="s">
        <v>213</v>
      </c>
      <c r="C515" s="435"/>
      <c r="D515" s="435"/>
    </row>
    <row r="517" spans="2:4">
      <c r="B517" s="25" t="s">
        <v>1790</v>
      </c>
    </row>
    <row r="518" spans="2:4">
      <c r="B518" s="27"/>
    </row>
    <row r="542" ht="17.100000000000001" customHeight="1"/>
    <row r="583" ht="32.25" customHeight="1"/>
    <row r="584" ht="42" customHeight="1"/>
    <row r="587" ht="30" customHeight="1"/>
    <row r="588" ht="32.25" customHeight="1"/>
    <row r="589" ht="30" customHeight="1"/>
    <row r="592" ht="146.25" customHeight="1"/>
    <row r="593" ht="44.25" customHeight="1"/>
    <row r="594" ht="19.5" customHeight="1"/>
    <row r="596" ht="32.25" customHeight="1"/>
    <row r="597" ht="30" customHeight="1"/>
    <row r="599" ht="17.100000000000001" customHeight="1"/>
  </sheetData>
  <mergeCells count="19">
    <mergeCell ref="G6:G7"/>
    <mergeCell ref="H6:H7"/>
    <mergeCell ref="A2:D2"/>
    <mergeCell ref="A3:D3"/>
    <mergeCell ref="A6:A7"/>
    <mergeCell ref="B6:B7"/>
    <mergeCell ref="C6:C7"/>
    <mergeCell ref="A4:D4"/>
    <mergeCell ref="B505:D505"/>
    <mergeCell ref="B506:D506"/>
    <mergeCell ref="B507:D507"/>
    <mergeCell ref="B510:D510"/>
    <mergeCell ref="B511:D511"/>
    <mergeCell ref="B512:D512"/>
    <mergeCell ref="B513:D513"/>
    <mergeCell ref="B514:D514"/>
    <mergeCell ref="B515:D515"/>
    <mergeCell ref="B508:D508"/>
    <mergeCell ref="B509:D509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1"/>
  <sheetViews>
    <sheetView workbookViewId="0">
      <pane ySplit="1" topLeftCell="A2" activePane="bottomLeft" state="frozen"/>
      <selection pane="bottomLeft" activeCell="N862" sqref="N862"/>
    </sheetView>
  </sheetViews>
  <sheetFormatPr defaultRowHeight="12.75"/>
  <cols>
    <col min="1" max="1" width="8.42578125" style="249" customWidth="1"/>
    <col min="2" max="2" width="44.28515625" style="248" customWidth="1"/>
    <col min="3" max="3" width="18" style="249" customWidth="1"/>
    <col min="4" max="4" width="11.42578125" style="249" customWidth="1"/>
    <col min="5" max="5" width="18" style="250" customWidth="1"/>
    <col min="6" max="6" width="16.5703125" style="249" customWidth="1"/>
    <col min="7" max="7" width="17.85546875" style="249" customWidth="1"/>
    <col min="8" max="8" width="18.28515625" style="249" customWidth="1"/>
    <col min="9" max="9" width="11.42578125" style="249" customWidth="1"/>
    <col min="10" max="10" width="15.28515625" style="249" customWidth="1"/>
    <col min="11" max="16384" width="9.140625" style="249"/>
  </cols>
  <sheetData>
    <row r="1" spans="1:10" ht="63.75">
      <c r="A1" s="46" t="s">
        <v>773</v>
      </c>
      <c r="B1" s="46" t="s">
        <v>218</v>
      </c>
      <c r="C1" s="46" t="s">
        <v>219</v>
      </c>
      <c r="D1" s="46" t="s">
        <v>220</v>
      </c>
      <c r="E1" s="47" t="s">
        <v>774</v>
      </c>
      <c r="F1" s="47" t="s">
        <v>221</v>
      </c>
      <c r="G1" s="47" t="s">
        <v>222</v>
      </c>
      <c r="H1" s="46"/>
      <c r="I1" s="46" t="s">
        <v>1792</v>
      </c>
      <c r="J1" s="47" t="s">
        <v>1793</v>
      </c>
    </row>
    <row r="2" spans="1:10" ht="15">
      <c r="A2" s="48"/>
      <c r="B2" s="49" t="s">
        <v>223</v>
      </c>
      <c r="C2" s="50"/>
      <c r="D2" s="51"/>
      <c r="E2" s="51"/>
      <c r="F2" s="51"/>
      <c r="G2" s="51"/>
      <c r="H2" s="52"/>
      <c r="I2" s="367">
        <v>1.95583</v>
      </c>
      <c r="J2" s="367">
        <v>1.95583</v>
      </c>
    </row>
    <row r="3" spans="1:10" s="250" customFormat="1" ht="90">
      <c r="A3" s="65">
        <v>44</v>
      </c>
      <c r="B3" s="53" t="s">
        <v>224</v>
      </c>
      <c r="C3" s="53" t="s">
        <v>775</v>
      </c>
      <c r="D3" s="54">
        <v>1260</v>
      </c>
      <c r="E3" s="55"/>
      <c r="F3" s="54">
        <v>1260</v>
      </c>
      <c r="G3" s="54"/>
      <c r="H3" s="60"/>
      <c r="I3" s="368">
        <f>D3/I$2</f>
        <v>644.22777030723535</v>
      </c>
      <c r="J3" s="368">
        <f>F3/J$2</f>
        <v>644.22777030723535</v>
      </c>
    </row>
    <row r="4" spans="1:10" s="251" customFormat="1" ht="75">
      <c r="A4" s="56">
        <v>45</v>
      </c>
      <c r="B4" s="57" t="s">
        <v>225</v>
      </c>
      <c r="C4" s="57" t="s">
        <v>775</v>
      </c>
      <c r="D4" s="58">
        <v>1260</v>
      </c>
      <c r="E4" s="55"/>
      <c r="F4" s="58">
        <v>1260</v>
      </c>
      <c r="G4" s="58"/>
      <c r="H4" s="59"/>
      <c r="I4" s="368">
        <f t="shared" ref="I4:I67" si="0">D4/I$2</f>
        <v>644.22777030723535</v>
      </c>
      <c r="J4" s="368">
        <f t="shared" ref="J4:J67" si="1">F4/J$2</f>
        <v>644.22777030723535</v>
      </c>
    </row>
    <row r="5" spans="1:10" s="251" customFormat="1" ht="60">
      <c r="A5" s="56">
        <v>46</v>
      </c>
      <c r="B5" s="57" t="s">
        <v>776</v>
      </c>
      <c r="C5" s="57" t="s">
        <v>775</v>
      </c>
      <c r="D5" s="58">
        <v>2150</v>
      </c>
      <c r="E5" s="55"/>
      <c r="F5" s="58">
        <v>2150</v>
      </c>
      <c r="G5" s="58"/>
      <c r="H5" s="59"/>
      <c r="I5" s="368">
        <f t="shared" si="0"/>
        <v>1099.2775445718698</v>
      </c>
      <c r="J5" s="368">
        <f t="shared" si="1"/>
        <v>1099.2775445718698</v>
      </c>
    </row>
    <row r="6" spans="1:10" ht="30">
      <c r="A6" s="56">
        <v>47</v>
      </c>
      <c r="B6" s="57" t="s">
        <v>777</v>
      </c>
      <c r="C6" s="57" t="s">
        <v>775</v>
      </c>
      <c r="D6" s="54">
        <v>2150</v>
      </c>
      <c r="E6" s="55"/>
      <c r="F6" s="54">
        <v>2150</v>
      </c>
      <c r="G6" s="54"/>
      <c r="H6" s="60"/>
      <c r="I6" s="368">
        <f t="shared" si="0"/>
        <v>1099.2775445718698</v>
      </c>
      <c r="J6" s="368">
        <f t="shared" si="1"/>
        <v>1099.2775445718698</v>
      </c>
    </row>
    <row r="7" spans="1:10" ht="29.25">
      <c r="A7" s="61"/>
      <c r="B7" s="62" t="s">
        <v>778</v>
      </c>
      <c r="C7" s="62"/>
      <c r="D7" s="63"/>
      <c r="E7" s="63"/>
      <c r="F7" s="63"/>
      <c r="G7" s="63"/>
      <c r="H7" s="64"/>
      <c r="I7" s="368">
        <f t="shared" si="0"/>
        <v>0</v>
      </c>
      <c r="J7" s="368">
        <f t="shared" si="1"/>
        <v>0</v>
      </c>
    </row>
    <row r="8" spans="1:10" ht="27" customHeight="1">
      <c r="A8" s="65">
        <v>191</v>
      </c>
      <c r="B8" s="53" t="s">
        <v>779</v>
      </c>
      <c r="C8" s="53" t="s">
        <v>226</v>
      </c>
      <c r="D8" s="54">
        <v>3300.01</v>
      </c>
      <c r="E8" s="55">
        <v>970</v>
      </c>
      <c r="F8" s="54">
        <f t="shared" ref="F8:F34" si="2">D8-E8</f>
        <v>2330.0100000000002</v>
      </c>
      <c r="G8" s="66" t="s">
        <v>780</v>
      </c>
      <c r="H8" s="67"/>
      <c r="I8" s="368">
        <f t="shared" si="0"/>
        <v>1687.2683208663332</v>
      </c>
      <c r="J8" s="368">
        <f t="shared" si="1"/>
        <v>1191.3151961060012</v>
      </c>
    </row>
    <row r="9" spans="1:10" ht="30" customHeight="1">
      <c r="A9" s="65">
        <v>192</v>
      </c>
      <c r="B9" s="53" t="s">
        <v>781</v>
      </c>
      <c r="C9" s="53" t="s">
        <v>226</v>
      </c>
      <c r="D9" s="54">
        <v>3300.01</v>
      </c>
      <c r="E9" s="55">
        <v>1358</v>
      </c>
      <c r="F9" s="54">
        <f>D9-E9</f>
        <v>1942.0100000000002</v>
      </c>
      <c r="G9" s="66" t="s">
        <v>782</v>
      </c>
      <c r="H9" s="67"/>
      <c r="I9" s="368">
        <f t="shared" si="0"/>
        <v>1687.2683208663332</v>
      </c>
      <c r="J9" s="368">
        <f t="shared" si="1"/>
        <v>992.93394620186837</v>
      </c>
    </row>
    <row r="10" spans="1:10" ht="28.5" customHeight="1">
      <c r="A10" s="65">
        <v>193</v>
      </c>
      <c r="B10" s="53" t="s">
        <v>783</v>
      </c>
      <c r="C10" s="53" t="s">
        <v>226</v>
      </c>
      <c r="D10" s="54">
        <v>3300.02</v>
      </c>
      <c r="E10" s="55">
        <v>1435</v>
      </c>
      <c r="F10" s="54">
        <f>D10-E10</f>
        <v>1865.02</v>
      </c>
      <c r="G10" s="66" t="s">
        <v>784</v>
      </c>
      <c r="H10" s="67"/>
      <c r="I10" s="368">
        <f t="shared" si="0"/>
        <v>1687.273433785145</v>
      </c>
      <c r="J10" s="368">
        <f t="shared" si="1"/>
        <v>953.56958426857136</v>
      </c>
    </row>
    <row r="11" spans="1:10" s="252" customFormat="1" ht="45">
      <c r="A11" s="65">
        <v>194</v>
      </c>
      <c r="B11" s="53" t="s">
        <v>785</v>
      </c>
      <c r="C11" s="53" t="s">
        <v>226</v>
      </c>
      <c r="D11" s="54">
        <v>4400.0200000000004</v>
      </c>
      <c r="E11" s="55">
        <v>970</v>
      </c>
      <c r="F11" s="54">
        <f t="shared" si="2"/>
        <v>3430.0200000000004</v>
      </c>
      <c r="G11" s="66" t="s">
        <v>227</v>
      </c>
      <c r="H11" s="67"/>
      <c r="I11" s="368">
        <f t="shared" si="0"/>
        <v>2249.6945031009855</v>
      </c>
      <c r="J11" s="368">
        <f t="shared" si="1"/>
        <v>1753.7413783406537</v>
      </c>
    </row>
    <row r="12" spans="1:10" s="253" customFormat="1" ht="45">
      <c r="A12" s="56">
        <v>195</v>
      </c>
      <c r="B12" s="57" t="s">
        <v>786</v>
      </c>
      <c r="C12" s="57" t="s">
        <v>226</v>
      </c>
      <c r="D12" s="58">
        <v>3800.02</v>
      </c>
      <c r="E12" s="55">
        <v>1435</v>
      </c>
      <c r="F12" s="58">
        <f t="shared" si="2"/>
        <v>2365.02</v>
      </c>
      <c r="G12" s="68" t="s">
        <v>787</v>
      </c>
      <c r="H12" s="69"/>
      <c r="I12" s="368">
        <f t="shared" si="0"/>
        <v>1942.9193743832543</v>
      </c>
      <c r="J12" s="368">
        <f t="shared" si="1"/>
        <v>1209.2155248666807</v>
      </c>
    </row>
    <row r="13" spans="1:10" s="253" customFormat="1" ht="45">
      <c r="A13" s="56">
        <v>196</v>
      </c>
      <c r="B13" s="57" t="s">
        <v>788</v>
      </c>
      <c r="C13" s="57" t="s">
        <v>226</v>
      </c>
      <c r="D13" s="58">
        <v>4800.01</v>
      </c>
      <c r="E13" s="55">
        <v>1435</v>
      </c>
      <c r="F13" s="58">
        <f t="shared" si="2"/>
        <v>3365.01</v>
      </c>
      <c r="G13" s="68" t="s">
        <v>789</v>
      </c>
      <c r="H13" s="69"/>
      <c r="I13" s="368">
        <f t="shared" si="0"/>
        <v>2454.206142660661</v>
      </c>
      <c r="J13" s="368">
        <f t="shared" si="1"/>
        <v>1720.5022931440874</v>
      </c>
    </row>
    <row r="14" spans="1:10" ht="29.25" customHeight="1">
      <c r="A14" s="65">
        <v>197</v>
      </c>
      <c r="B14" s="53" t="s">
        <v>790</v>
      </c>
      <c r="C14" s="53" t="s">
        <v>226</v>
      </c>
      <c r="D14" s="54">
        <v>3800</v>
      </c>
      <c r="E14" s="55">
        <v>1080</v>
      </c>
      <c r="F14" s="54">
        <f t="shared" si="2"/>
        <v>2720</v>
      </c>
      <c r="G14" s="66" t="s">
        <v>791</v>
      </c>
      <c r="H14" s="70"/>
      <c r="I14" s="368">
        <f t="shared" si="0"/>
        <v>1942.9091485456304</v>
      </c>
      <c r="J14" s="368">
        <f t="shared" si="1"/>
        <v>1390.7139168537144</v>
      </c>
    </row>
    <row r="15" spans="1:10" s="254" customFormat="1" ht="35.25" customHeight="1">
      <c r="A15" s="65">
        <v>198</v>
      </c>
      <c r="B15" s="53" t="s">
        <v>792</v>
      </c>
      <c r="C15" s="53" t="s">
        <v>226</v>
      </c>
      <c r="D15" s="54">
        <v>4900.01</v>
      </c>
      <c r="E15" s="55">
        <v>1080</v>
      </c>
      <c r="F15" s="54">
        <f>D15-E15</f>
        <v>3820.01</v>
      </c>
      <c r="G15" s="66" t="s">
        <v>228</v>
      </c>
      <c r="H15" s="67"/>
      <c r="I15" s="368">
        <f t="shared" si="0"/>
        <v>2505.3353307802827</v>
      </c>
      <c r="J15" s="368">
        <f t="shared" si="1"/>
        <v>1953.1400990883667</v>
      </c>
    </row>
    <row r="16" spans="1:10" s="254" customFormat="1" ht="29.25" customHeight="1">
      <c r="A16" s="65">
        <v>199</v>
      </c>
      <c r="B16" s="57" t="s">
        <v>793</v>
      </c>
      <c r="C16" s="57" t="s">
        <v>226</v>
      </c>
      <c r="D16" s="58">
        <v>5200.01</v>
      </c>
      <c r="E16" s="55">
        <v>1080</v>
      </c>
      <c r="F16" s="54">
        <f>D16-E16</f>
        <v>4120.01</v>
      </c>
      <c r="G16" s="66" t="s">
        <v>230</v>
      </c>
      <c r="H16" s="71"/>
      <c r="I16" s="368">
        <f t="shared" si="0"/>
        <v>2658.7228951391485</v>
      </c>
      <c r="J16" s="368">
        <f t="shared" si="1"/>
        <v>2106.5276634472325</v>
      </c>
    </row>
    <row r="17" spans="1:10" ht="33.75" customHeight="1">
      <c r="A17" s="56">
        <v>200</v>
      </c>
      <c r="B17" s="57" t="s">
        <v>794</v>
      </c>
      <c r="C17" s="57" t="s">
        <v>226</v>
      </c>
      <c r="D17" s="58">
        <v>5900</v>
      </c>
      <c r="E17" s="55">
        <v>1080</v>
      </c>
      <c r="F17" s="54">
        <f t="shared" si="2"/>
        <v>4820</v>
      </c>
      <c r="G17" s="66" t="s">
        <v>229</v>
      </c>
      <c r="H17" s="72"/>
      <c r="I17" s="368">
        <f t="shared" si="0"/>
        <v>3016.622099057689</v>
      </c>
      <c r="J17" s="368">
        <f t="shared" si="1"/>
        <v>2464.426867365773</v>
      </c>
    </row>
    <row r="18" spans="1:10" ht="45" customHeight="1">
      <c r="A18" s="65">
        <v>201</v>
      </c>
      <c r="B18" s="57" t="s">
        <v>795</v>
      </c>
      <c r="C18" s="57" t="s">
        <v>226</v>
      </c>
      <c r="D18" s="58">
        <v>5760.01</v>
      </c>
      <c r="E18" s="55">
        <v>1080</v>
      </c>
      <c r="F18" s="54">
        <f t="shared" si="2"/>
        <v>4680.01</v>
      </c>
      <c r="G18" s="66" t="s">
        <v>796</v>
      </c>
      <c r="H18" s="70"/>
      <c r="I18" s="368">
        <f t="shared" si="0"/>
        <v>2945.0463486090307</v>
      </c>
      <c r="J18" s="368">
        <f t="shared" si="1"/>
        <v>2392.8511169171147</v>
      </c>
    </row>
    <row r="19" spans="1:10" s="255" customFormat="1" ht="45">
      <c r="A19" s="65">
        <v>202</v>
      </c>
      <c r="B19" s="57" t="s">
        <v>797</v>
      </c>
      <c r="C19" s="53" t="s">
        <v>226</v>
      </c>
      <c r="D19" s="58">
        <v>6460.01</v>
      </c>
      <c r="E19" s="55">
        <v>1080</v>
      </c>
      <c r="F19" s="54">
        <f t="shared" si="2"/>
        <v>5380.01</v>
      </c>
      <c r="G19" s="66" t="s">
        <v>232</v>
      </c>
      <c r="H19" s="72"/>
      <c r="I19" s="368">
        <f t="shared" si="0"/>
        <v>3302.9506654463835</v>
      </c>
      <c r="J19" s="368">
        <f t="shared" si="1"/>
        <v>2750.7554337544675</v>
      </c>
    </row>
    <row r="20" spans="1:10" ht="60">
      <c r="A20" s="65">
        <v>203</v>
      </c>
      <c r="B20" s="57" t="s">
        <v>798</v>
      </c>
      <c r="C20" s="53" t="s">
        <v>226</v>
      </c>
      <c r="D20" s="54">
        <v>6910.01</v>
      </c>
      <c r="E20" s="55">
        <v>1080</v>
      </c>
      <c r="F20" s="54">
        <f t="shared" si="2"/>
        <v>5830.01</v>
      </c>
      <c r="G20" s="66" t="s">
        <v>231</v>
      </c>
      <c r="H20" s="73"/>
      <c r="I20" s="368">
        <f t="shared" si="0"/>
        <v>3533.032011984682</v>
      </c>
      <c r="J20" s="368">
        <f t="shared" si="1"/>
        <v>2980.836780292766</v>
      </c>
    </row>
    <row r="21" spans="1:10" ht="45">
      <c r="A21" s="65">
        <v>204</v>
      </c>
      <c r="B21" s="53" t="s">
        <v>799</v>
      </c>
      <c r="C21" s="53" t="s">
        <v>226</v>
      </c>
      <c r="D21" s="54">
        <v>5200.0200000000004</v>
      </c>
      <c r="E21" s="55">
        <v>1080</v>
      </c>
      <c r="F21" s="54">
        <f t="shared" si="2"/>
        <v>4120.0200000000004</v>
      </c>
      <c r="G21" s="66" t="s">
        <v>800</v>
      </c>
      <c r="H21" s="74"/>
      <c r="I21" s="368">
        <f t="shared" si="0"/>
        <v>2658.7280080579603</v>
      </c>
      <c r="J21" s="368">
        <f t="shared" si="1"/>
        <v>2106.5327763660443</v>
      </c>
    </row>
    <row r="22" spans="1:10" s="256" customFormat="1" ht="45">
      <c r="A22" s="65">
        <v>205</v>
      </c>
      <c r="B22" s="53" t="s">
        <v>801</v>
      </c>
      <c r="C22" s="53" t="s">
        <v>226</v>
      </c>
      <c r="D22" s="54">
        <v>5300</v>
      </c>
      <c r="E22" s="55">
        <v>1080</v>
      </c>
      <c r="F22" s="54">
        <f t="shared" si="2"/>
        <v>4220</v>
      </c>
      <c r="G22" s="66" t="s">
        <v>802</v>
      </c>
      <c r="H22" s="71"/>
      <c r="I22" s="368">
        <f t="shared" si="0"/>
        <v>2709.8469703399578</v>
      </c>
      <c r="J22" s="368">
        <f t="shared" si="1"/>
        <v>2157.6517386480418</v>
      </c>
    </row>
    <row r="23" spans="1:10" ht="30">
      <c r="A23" s="65">
        <v>206</v>
      </c>
      <c r="B23" s="53" t="s">
        <v>803</v>
      </c>
      <c r="C23" s="53" t="s">
        <v>226</v>
      </c>
      <c r="D23" s="54">
        <v>5720</v>
      </c>
      <c r="E23" s="55">
        <v>1080</v>
      </c>
      <c r="F23" s="54">
        <f t="shared" si="2"/>
        <v>4640</v>
      </c>
      <c r="G23" s="66" t="s">
        <v>348</v>
      </c>
      <c r="H23" s="70"/>
      <c r="I23" s="368">
        <f t="shared" si="0"/>
        <v>2924.5895604423699</v>
      </c>
      <c r="J23" s="368">
        <f t="shared" si="1"/>
        <v>2372.394328750454</v>
      </c>
    </row>
    <row r="24" spans="1:10" ht="30">
      <c r="A24" s="65">
        <v>207</v>
      </c>
      <c r="B24" s="53" t="s">
        <v>804</v>
      </c>
      <c r="C24" s="53" t="s">
        <v>226</v>
      </c>
      <c r="D24" s="54">
        <v>4790.03</v>
      </c>
      <c r="E24" s="55">
        <v>1080</v>
      </c>
      <c r="F24" s="54">
        <f>D24-E24</f>
        <v>3710.0299999999997</v>
      </c>
      <c r="G24" s="66" t="s">
        <v>805</v>
      </c>
      <c r="H24" s="70"/>
      <c r="I24" s="368">
        <f t="shared" si="0"/>
        <v>2449.1034496863222</v>
      </c>
      <c r="J24" s="368">
        <f t="shared" si="1"/>
        <v>1896.9082179944064</v>
      </c>
    </row>
    <row r="25" spans="1:10" ht="45">
      <c r="A25" s="65">
        <v>208</v>
      </c>
      <c r="B25" s="53" t="s">
        <v>806</v>
      </c>
      <c r="C25" s="53" t="s">
        <v>226</v>
      </c>
      <c r="D25" s="54">
        <v>5780.02</v>
      </c>
      <c r="E25" s="55">
        <v>1080</v>
      </c>
      <c r="F25" s="54">
        <f>D25-E25</f>
        <v>4700.0200000000004</v>
      </c>
      <c r="G25" s="66" t="s">
        <v>807</v>
      </c>
      <c r="H25" s="70"/>
      <c r="I25" s="368">
        <f t="shared" si="0"/>
        <v>2955.2772991517672</v>
      </c>
      <c r="J25" s="368">
        <f t="shared" si="1"/>
        <v>2403.0820674598513</v>
      </c>
    </row>
    <row r="26" spans="1:10" ht="45">
      <c r="A26" s="65">
        <v>209</v>
      </c>
      <c r="B26" s="53" t="s">
        <v>808</v>
      </c>
      <c r="C26" s="53" t="s">
        <v>226</v>
      </c>
      <c r="D26" s="54">
        <v>6880.01</v>
      </c>
      <c r="E26" s="55">
        <v>1080</v>
      </c>
      <c r="F26" s="54">
        <f>D26-E26</f>
        <v>5800.01</v>
      </c>
      <c r="G26" s="66" t="s">
        <v>809</v>
      </c>
      <c r="H26" s="70"/>
      <c r="I26" s="368">
        <f t="shared" si="0"/>
        <v>3517.6932555487952</v>
      </c>
      <c r="J26" s="368">
        <f t="shared" si="1"/>
        <v>2965.4980238568792</v>
      </c>
    </row>
    <row r="27" spans="1:10" ht="60.75">
      <c r="A27" s="65">
        <v>210</v>
      </c>
      <c r="B27" s="53" t="s">
        <v>810</v>
      </c>
      <c r="C27" s="53" t="s">
        <v>226</v>
      </c>
      <c r="D27" s="54">
        <v>1150.01</v>
      </c>
      <c r="E27" s="55">
        <v>1080</v>
      </c>
      <c r="F27" s="54">
        <f t="shared" si="2"/>
        <v>70.009999999999991</v>
      </c>
      <c r="G27" s="75" t="s">
        <v>811</v>
      </c>
      <c r="H27" s="70"/>
      <c r="I27" s="368">
        <f t="shared" si="0"/>
        <v>587.99077629446322</v>
      </c>
      <c r="J27" s="368">
        <f t="shared" si="1"/>
        <v>35.795544602547253</v>
      </c>
    </row>
    <row r="28" spans="1:10" ht="38.25" customHeight="1">
      <c r="A28" s="65">
        <v>211</v>
      </c>
      <c r="B28" s="53" t="s">
        <v>812</v>
      </c>
      <c r="C28" s="53" t="s">
        <v>98</v>
      </c>
      <c r="D28" s="54">
        <v>160</v>
      </c>
      <c r="E28" s="55"/>
      <c r="F28" s="54">
        <f t="shared" si="2"/>
        <v>160</v>
      </c>
      <c r="G28" s="66"/>
      <c r="H28" s="70"/>
      <c r="I28" s="368">
        <f t="shared" si="0"/>
        <v>81.806700991394962</v>
      </c>
      <c r="J28" s="368">
        <f t="shared" si="1"/>
        <v>81.806700991394962</v>
      </c>
    </row>
    <row r="29" spans="1:10" ht="58.5" customHeight="1">
      <c r="A29" s="65">
        <v>212</v>
      </c>
      <c r="B29" s="53" t="s">
        <v>813</v>
      </c>
      <c r="C29" s="53" t="s">
        <v>98</v>
      </c>
      <c r="D29" s="54">
        <v>75</v>
      </c>
      <c r="E29" s="55"/>
      <c r="F29" s="54">
        <f t="shared" si="2"/>
        <v>75</v>
      </c>
      <c r="G29" s="66"/>
      <c r="H29" s="70"/>
      <c r="I29" s="368">
        <f t="shared" si="0"/>
        <v>38.346891089716387</v>
      </c>
      <c r="J29" s="368">
        <f t="shared" si="1"/>
        <v>38.346891089716387</v>
      </c>
    </row>
    <row r="30" spans="1:10" s="254" customFormat="1" ht="45">
      <c r="A30" s="65">
        <v>213</v>
      </c>
      <c r="B30" s="53" t="s">
        <v>814</v>
      </c>
      <c r="C30" s="53" t="s">
        <v>226</v>
      </c>
      <c r="D30" s="54">
        <v>5100.0200000000004</v>
      </c>
      <c r="E30" s="55">
        <v>2700</v>
      </c>
      <c r="F30" s="54">
        <f t="shared" si="2"/>
        <v>2400.0200000000004</v>
      </c>
      <c r="G30" s="66" t="s">
        <v>349</v>
      </c>
      <c r="H30" s="70"/>
      <c r="I30" s="368">
        <f t="shared" si="0"/>
        <v>2607.5988199383387</v>
      </c>
      <c r="J30" s="368">
        <f t="shared" si="1"/>
        <v>1227.1107407085485</v>
      </c>
    </row>
    <row r="31" spans="1:10" s="254" customFormat="1" ht="48.75">
      <c r="A31" s="65">
        <v>214</v>
      </c>
      <c r="B31" s="53" t="s">
        <v>815</v>
      </c>
      <c r="C31" s="53" t="s">
        <v>226</v>
      </c>
      <c r="D31" s="54">
        <v>10200.06</v>
      </c>
      <c r="E31" s="55">
        <v>2700</v>
      </c>
      <c r="F31" s="54">
        <f t="shared" si="2"/>
        <v>7500.0599999999995</v>
      </c>
      <c r="G31" s="66" t="s">
        <v>816</v>
      </c>
      <c r="H31" s="76" t="s">
        <v>817</v>
      </c>
      <c r="I31" s="368">
        <f t="shared" si="0"/>
        <v>5215.2078657143002</v>
      </c>
      <c r="J31" s="368">
        <f t="shared" si="1"/>
        <v>3834.7197864845102</v>
      </c>
    </row>
    <row r="32" spans="1:10" s="254" customFormat="1" ht="45">
      <c r="A32" s="65">
        <v>215</v>
      </c>
      <c r="B32" s="53" t="s">
        <v>818</v>
      </c>
      <c r="C32" s="53" t="s">
        <v>226</v>
      </c>
      <c r="D32" s="54">
        <v>4660.0200000000004</v>
      </c>
      <c r="E32" s="55">
        <v>1500</v>
      </c>
      <c r="F32" s="54">
        <f t="shared" si="2"/>
        <v>3160.0200000000004</v>
      </c>
      <c r="G32" s="66" t="s">
        <v>819</v>
      </c>
      <c r="H32" s="70"/>
      <c r="I32" s="368">
        <f t="shared" si="0"/>
        <v>2382.6303922120023</v>
      </c>
      <c r="J32" s="368">
        <f t="shared" si="1"/>
        <v>1615.6925704176747</v>
      </c>
    </row>
    <row r="33" spans="1:10" s="254" customFormat="1" ht="30" customHeight="1">
      <c r="A33" s="77">
        <v>216</v>
      </c>
      <c r="B33" s="53" t="s">
        <v>820</v>
      </c>
      <c r="C33" s="53" t="s">
        <v>98</v>
      </c>
      <c r="D33" s="54">
        <v>190.01</v>
      </c>
      <c r="E33" s="55"/>
      <c r="F33" s="54">
        <f t="shared" si="2"/>
        <v>190.01</v>
      </c>
      <c r="G33" s="66"/>
      <c r="H33" s="70"/>
      <c r="I33" s="368">
        <f t="shared" si="0"/>
        <v>97.150570346093474</v>
      </c>
      <c r="J33" s="368">
        <f t="shared" si="1"/>
        <v>97.150570346093474</v>
      </c>
    </row>
    <row r="34" spans="1:10" s="254" customFormat="1" ht="30" customHeight="1">
      <c r="A34" s="77">
        <v>217</v>
      </c>
      <c r="B34" s="53" t="s">
        <v>821</v>
      </c>
      <c r="C34" s="53" t="s">
        <v>98</v>
      </c>
      <c r="D34" s="54">
        <v>300</v>
      </c>
      <c r="E34" s="55"/>
      <c r="F34" s="54">
        <f t="shared" si="2"/>
        <v>300</v>
      </c>
      <c r="G34" s="66"/>
      <c r="H34" s="70"/>
      <c r="I34" s="368">
        <f t="shared" si="0"/>
        <v>153.38756435886555</v>
      </c>
      <c r="J34" s="368">
        <f t="shared" si="1"/>
        <v>153.38756435886555</v>
      </c>
    </row>
    <row r="35" spans="1:10" ht="29.25" customHeight="1">
      <c r="A35" s="61"/>
      <c r="B35" s="62" t="s">
        <v>665</v>
      </c>
      <c r="C35" s="62"/>
      <c r="D35" s="63"/>
      <c r="E35" s="63"/>
      <c r="F35" s="63"/>
      <c r="G35" s="63"/>
      <c r="H35" s="64"/>
      <c r="I35" s="368">
        <f t="shared" si="0"/>
        <v>0</v>
      </c>
      <c r="J35" s="368">
        <f t="shared" si="1"/>
        <v>0</v>
      </c>
    </row>
    <row r="36" spans="1:10" s="255" customFormat="1" ht="45" customHeight="1">
      <c r="A36" s="56">
        <v>465</v>
      </c>
      <c r="B36" s="57" t="s">
        <v>666</v>
      </c>
      <c r="C36" s="57" t="s">
        <v>667</v>
      </c>
      <c r="D36" s="58">
        <v>5400</v>
      </c>
      <c r="E36" s="55">
        <v>2290</v>
      </c>
      <c r="F36" s="58">
        <f>D36-E36</f>
        <v>3110</v>
      </c>
      <c r="G36" s="58"/>
      <c r="H36" s="69" t="s">
        <v>822</v>
      </c>
      <c r="I36" s="368">
        <f t="shared" si="0"/>
        <v>2760.9761584595799</v>
      </c>
      <c r="J36" s="368">
        <f t="shared" si="1"/>
        <v>1590.1177505202395</v>
      </c>
    </row>
    <row r="37" spans="1:10" s="255" customFormat="1" ht="45" customHeight="1">
      <c r="A37" s="56">
        <v>466</v>
      </c>
      <c r="B37" s="57" t="s">
        <v>668</v>
      </c>
      <c r="C37" s="57" t="s">
        <v>667</v>
      </c>
      <c r="D37" s="58">
        <v>7200</v>
      </c>
      <c r="E37" s="55">
        <v>2329</v>
      </c>
      <c r="F37" s="58">
        <f t="shared" ref="F37:F43" si="3">D37-E37</f>
        <v>4871</v>
      </c>
      <c r="G37" s="58"/>
      <c r="H37" s="69" t="s">
        <v>823</v>
      </c>
      <c r="I37" s="368">
        <f t="shared" si="0"/>
        <v>3681.3015446127733</v>
      </c>
      <c r="J37" s="368">
        <f t="shared" si="1"/>
        <v>2490.5027533067805</v>
      </c>
    </row>
    <row r="38" spans="1:10" s="255" customFormat="1" ht="45" customHeight="1">
      <c r="A38" s="56">
        <v>467</v>
      </c>
      <c r="B38" s="57" t="s">
        <v>669</v>
      </c>
      <c r="C38" s="57" t="s">
        <v>226</v>
      </c>
      <c r="D38" s="58">
        <v>8400</v>
      </c>
      <c r="E38" s="55">
        <v>2329</v>
      </c>
      <c r="F38" s="58">
        <f t="shared" si="3"/>
        <v>6071</v>
      </c>
      <c r="G38" s="58"/>
      <c r="H38" s="69" t="s">
        <v>823</v>
      </c>
      <c r="I38" s="368">
        <f t="shared" si="0"/>
        <v>4294.8518020482352</v>
      </c>
      <c r="J38" s="368">
        <f t="shared" si="1"/>
        <v>3104.0530107422423</v>
      </c>
    </row>
    <row r="39" spans="1:10" s="255" customFormat="1" ht="30" customHeight="1">
      <c r="A39" s="56">
        <v>472</v>
      </c>
      <c r="B39" s="57" t="s">
        <v>670</v>
      </c>
      <c r="C39" s="57" t="s">
        <v>226</v>
      </c>
      <c r="D39" s="58">
        <v>2640</v>
      </c>
      <c r="E39" s="55">
        <v>1260</v>
      </c>
      <c r="F39" s="58">
        <f t="shared" si="3"/>
        <v>1380</v>
      </c>
      <c r="G39" s="58"/>
      <c r="H39" s="69" t="s">
        <v>824</v>
      </c>
      <c r="I39" s="368">
        <f t="shared" si="0"/>
        <v>1349.8105663580168</v>
      </c>
      <c r="J39" s="368">
        <f t="shared" si="1"/>
        <v>705.58279605078155</v>
      </c>
    </row>
    <row r="40" spans="1:10" s="255" customFormat="1" ht="30" customHeight="1">
      <c r="A40" s="56">
        <v>473</v>
      </c>
      <c r="B40" s="57" t="s">
        <v>671</v>
      </c>
      <c r="C40" s="57" t="s">
        <v>226</v>
      </c>
      <c r="D40" s="58">
        <v>6120</v>
      </c>
      <c r="E40" s="55">
        <v>3200</v>
      </c>
      <c r="F40" s="58">
        <f t="shared" si="3"/>
        <v>2920</v>
      </c>
      <c r="G40" s="58"/>
      <c r="H40" s="69" t="s">
        <v>825</v>
      </c>
      <c r="I40" s="368">
        <f t="shared" si="0"/>
        <v>3129.1063129208574</v>
      </c>
      <c r="J40" s="368">
        <f t="shared" si="1"/>
        <v>1492.9722930929579</v>
      </c>
    </row>
    <row r="41" spans="1:10" s="255" customFormat="1" ht="30" customHeight="1">
      <c r="A41" s="56">
        <v>474</v>
      </c>
      <c r="B41" s="57" t="s">
        <v>672</v>
      </c>
      <c r="C41" s="57" t="s">
        <v>226</v>
      </c>
      <c r="D41" s="58">
        <v>8640</v>
      </c>
      <c r="E41" s="55">
        <v>5544</v>
      </c>
      <c r="F41" s="58">
        <f t="shared" si="3"/>
        <v>3096</v>
      </c>
      <c r="G41" s="58"/>
      <c r="H41" s="69" t="s">
        <v>826</v>
      </c>
      <c r="I41" s="368">
        <f t="shared" si="0"/>
        <v>4417.5618535353278</v>
      </c>
      <c r="J41" s="368">
        <f t="shared" si="1"/>
        <v>1582.9596641834926</v>
      </c>
    </row>
    <row r="42" spans="1:10" s="255" customFormat="1" ht="30" customHeight="1">
      <c r="A42" s="65">
        <v>476</v>
      </c>
      <c r="B42" s="57" t="s">
        <v>494</v>
      </c>
      <c r="C42" s="57" t="s">
        <v>226</v>
      </c>
      <c r="D42" s="54">
        <v>2400</v>
      </c>
      <c r="E42" s="55">
        <v>2400</v>
      </c>
      <c r="F42" s="58">
        <f t="shared" si="3"/>
        <v>0</v>
      </c>
      <c r="G42" s="58"/>
      <c r="H42" s="69" t="s">
        <v>827</v>
      </c>
      <c r="I42" s="368">
        <f t="shared" si="0"/>
        <v>1227.1005148709244</v>
      </c>
      <c r="J42" s="368">
        <f t="shared" si="1"/>
        <v>0</v>
      </c>
    </row>
    <row r="43" spans="1:10" s="255" customFormat="1" ht="30" customHeight="1">
      <c r="A43" s="65">
        <v>477</v>
      </c>
      <c r="B43" s="57" t="s">
        <v>828</v>
      </c>
      <c r="C43" s="57" t="s">
        <v>226</v>
      </c>
      <c r="D43" s="54">
        <v>3600</v>
      </c>
      <c r="E43" s="55">
        <v>2400</v>
      </c>
      <c r="F43" s="58">
        <f t="shared" si="3"/>
        <v>1200</v>
      </c>
      <c r="G43" s="58"/>
      <c r="H43" s="78" t="s">
        <v>829</v>
      </c>
      <c r="I43" s="368">
        <f t="shared" si="0"/>
        <v>1840.6507723063867</v>
      </c>
      <c r="J43" s="368">
        <f t="shared" si="1"/>
        <v>613.55025743546219</v>
      </c>
    </row>
    <row r="44" spans="1:10" ht="30" customHeight="1">
      <c r="A44" s="48"/>
      <c r="B44" s="79" t="s">
        <v>673</v>
      </c>
      <c r="C44" s="79"/>
      <c r="D44" s="51"/>
      <c r="E44" s="51"/>
      <c r="F44" s="51"/>
      <c r="G44" s="51"/>
      <c r="H44" s="80"/>
      <c r="I44" s="368">
        <f t="shared" si="0"/>
        <v>0</v>
      </c>
      <c r="J44" s="368">
        <f t="shared" si="1"/>
        <v>0</v>
      </c>
    </row>
    <row r="45" spans="1:10" s="255" customFormat="1" ht="30" customHeight="1">
      <c r="A45" s="65">
        <v>478</v>
      </c>
      <c r="B45" s="57" t="s">
        <v>674</v>
      </c>
      <c r="C45" s="57" t="s">
        <v>226</v>
      </c>
      <c r="D45" s="54">
        <v>4200</v>
      </c>
      <c r="E45" s="55">
        <v>1080</v>
      </c>
      <c r="F45" s="54">
        <f>D45-E45</f>
        <v>3120</v>
      </c>
      <c r="G45" s="54"/>
      <c r="H45" s="70" t="s">
        <v>830</v>
      </c>
      <c r="I45" s="368">
        <f t="shared" si="0"/>
        <v>2147.4259010241176</v>
      </c>
      <c r="J45" s="368">
        <f t="shared" si="1"/>
        <v>1595.2306693322016</v>
      </c>
    </row>
    <row r="46" spans="1:10" s="255" customFormat="1" ht="30" customHeight="1">
      <c r="A46" s="65">
        <v>479</v>
      </c>
      <c r="B46" s="57" t="s">
        <v>675</v>
      </c>
      <c r="C46" s="57" t="s">
        <v>226</v>
      </c>
      <c r="D46" s="54">
        <v>3600</v>
      </c>
      <c r="E46" s="55">
        <v>1080</v>
      </c>
      <c r="F46" s="54">
        <f>D46-E46</f>
        <v>2520</v>
      </c>
      <c r="G46" s="54"/>
      <c r="H46" s="70" t="s">
        <v>831</v>
      </c>
      <c r="I46" s="368">
        <f t="shared" si="0"/>
        <v>1840.6507723063867</v>
      </c>
      <c r="J46" s="368">
        <f t="shared" si="1"/>
        <v>1288.4555406144707</v>
      </c>
    </row>
    <row r="47" spans="1:10" s="255" customFormat="1" ht="31.5" customHeight="1">
      <c r="A47" s="65">
        <v>480</v>
      </c>
      <c r="B47" s="57" t="s">
        <v>676</v>
      </c>
      <c r="C47" s="57" t="s">
        <v>226</v>
      </c>
      <c r="D47" s="54">
        <v>4800</v>
      </c>
      <c r="E47" s="55">
        <v>1080</v>
      </c>
      <c r="F47" s="54">
        <f>D47-E47</f>
        <v>3720</v>
      </c>
      <c r="G47" s="54"/>
      <c r="H47" s="70" t="s">
        <v>832</v>
      </c>
      <c r="I47" s="368">
        <f t="shared" si="0"/>
        <v>2454.2010297418487</v>
      </c>
      <c r="J47" s="368">
        <f t="shared" si="1"/>
        <v>1902.0057980499328</v>
      </c>
    </row>
    <row r="48" spans="1:10" s="255" customFormat="1" ht="45" customHeight="1">
      <c r="A48" s="65">
        <v>482</v>
      </c>
      <c r="B48" s="57" t="s">
        <v>677</v>
      </c>
      <c r="C48" s="57" t="s">
        <v>226</v>
      </c>
      <c r="D48" s="54">
        <v>6000</v>
      </c>
      <c r="E48" s="55">
        <v>1080</v>
      </c>
      <c r="F48" s="54">
        <f>D48-E48</f>
        <v>4920</v>
      </c>
      <c r="G48" s="54"/>
      <c r="H48" s="70" t="s">
        <v>833</v>
      </c>
      <c r="I48" s="368">
        <f t="shared" si="0"/>
        <v>3067.751287177311</v>
      </c>
      <c r="J48" s="368">
        <f t="shared" si="1"/>
        <v>2515.5560554853951</v>
      </c>
    </row>
    <row r="49" spans="1:10" s="81" customFormat="1" ht="29.25" customHeight="1">
      <c r="A49" s="48"/>
      <c r="B49" s="79" t="s">
        <v>834</v>
      </c>
      <c r="C49" s="79"/>
      <c r="D49" s="51"/>
      <c r="E49" s="51"/>
      <c r="F49" s="51"/>
      <c r="G49" s="51"/>
      <c r="H49" s="52"/>
      <c r="I49" s="368">
        <f t="shared" si="0"/>
        <v>0</v>
      </c>
      <c r="J49" s="368">
        <f t="shared" si="1"/>
        <v>0</v>
      </c>
    </row>
    <row r="50" spans="1:10" s="82" customFormat="1" ht="75" customHeight="1">
      <c r="A50" s="56">
        <v>689</v>
      </c>
      <c r="B50" s="57" t="s">
        <v>233</v>
      </c>
      <c r="C50" s="57" t="s">
        <v>835</v>
      </c>
      <c r="D50" s="58">
        <v>690</v>
      </c>
      <c r="E50" s="55"/>
      <c r="F50" s="58">
        <v>690</v>
      </c>
      <c r="G50" s="58"/>
      <c r="H50" s="59"/>
      <c r="I50" s="368">
        <f t="shared" si="0"/>
        <v>352.79139802539078</v>
      </c>
      <c r="J50" s="368">
        <f t="shared" si="1"/>
        <v>352.79139802539078</v>
      </c>
    </row>
    <row r="51" spans="1:10" s="82" customFormat="1" ht="75" customHeight="1">
      <c r="A51" s="56">
        <v>690</v>
      </c>
      <c r="B51" s="57" t="s">
        <v>234</v>
      </c>
      <c r="C51" s="57" t="s">
        <v>835</v>
      </c>
      <c r="D51" s="58">
        <v>890</v>
      </c>
      <c r="E51" s="55"/>
      <c r="F51" s="58">
        <v>890</v>
      </c>
      <c r="G51" s="58"/>
      <c r="H51" s="59"/>
      <c r="I51" s="368">
        <f t="shared" si="0"/>
        <v>455.04977426463444</v>
      </c>
      <c r="J51" s="368">
        <f t="shared" si="1"/>
        <v>455.04977426463444</v>
      </c>
    </row>
    <row r="52" spans="1:10" s="82" customFormat="1" ht="89.25" customHeight="1">
      <c r="A52" s="56">
        <v>691</v>
      </c>
      <c r="B52" s="57" t="s">
        <v>235</v>
      </c>
      <c r="C52" s="57" t="s">
        <v>835</v>
      </c>
      <c r="D52" s="58">
        <v>890</v>
      </c>
      <c r="E52" s="55"/>
      <c r="F52" s="58">
        <v>890</v>
      </c>
      <c r="G52" s="58"/>
      <c r="H52" s="59"/>
      <c r="I52" s="368">
        <f t="shared" si="0"/>
        <v>455.04977426463444</v>
      </c>
      <c r="J52" s="368">
        <f t="shared" si="1"/>
        <v>455.04977426463444</v>
      </c>
    </row>
    <row r="53" spans="1:10" s="82" customFormat="1" ht="51.75" customHeight="1">
      <c r="A53" s="56">
        <v>693</v>
      </c>
      <c r="B53" s="57" t="s">
        <v>236</v>
      </c>
      <c r="C53" s="57" t="s">
        <v>835</v>
      </c>
      <c r="D53" s="58">
        <v>379.99919999999997</v>
      </c>
      <c r="E53" s="55"/>
      <c r="F53" s="58">
        <v>379.99919999999997</v>
      </c>
      <c r="G53" s="58"/>
      <c r="H53" s="59"/>
      <c r="I53" s="368">
        <f t="shared" si="0"/>
        <v>194.29050582105805</v>
      </c>
      <c r="J53" s="368">
        <f t="shared" si="1"/>
        <v>194.29050582105805</v>
      </c>
    </row>
    <row r="54" spans="1:10" s="81" customFormat="1" ht="15" customHeight="1">
      <c r="A54" s="48"/>
      <c r="B54" s="79" t="s">
        <v>836</v>
      </c>
      <c r="C54" s="79"/>
      <c r="D54" s="51"/>
      <c r="E54" s="51"/>
      <c r="F54" s="51"/>
      <c r="G54" s="51"/>
      <c r="H54" s="52"/>
      <c r="I54" s="368">
        <f t="shared" si="0"/>
        <v>0</v>
      </c>
      <c r="J54" s="368">
        <f t="shared" si="1"/>
        <v>0</v>
      </c>
    </row>
    <row r="55" spans="1:10" s="82" customFormat="1" ht="51.75" customHeight="1">
      <c r="A55" s="56">
        <v>695</v>
      </c>
      <c r="B55" s="57" t="s">
        <v>237</v>
      </c>
      <c r="C55" s="57" t="s">
        <v>835</v>
      </c>
      <c r="D55" s="58">
        <v>44</v>
      </c>
      <c r="E55" s="55"/>
      <c r="F55" s="58">
        <v>44</v>
      </c>
      <c r="G55" s="58"/>
      <c r="H55" s="59"/>
      <c r="I55" s="368">
        <f t="shared" si="0"/>
        <v>22.496842772633613</v>
      </c>
      <c r="J55" s="368">
        <f t="shared" si="1"/>
        <v>22.496842772633613</v>
      </c>
    </row>
    <row r="56" spans="1:10" s="82" customFormat="1" ht="35.25" customHeight="1">
      <c r="A56" s="56">
        <v>698</v>
      </c>
      <c r="B56" s="57" t="s">
        <v>238</v>
      </c>
      <c r="C56" s="57" t="s">
        <v>835</v>
      </c>
      <c r="D56" s="58">
        <v>150</v>
      </c>
      <c r="E56" s="55"/>
      <c r="F56" s="58">
        <v>150</v>
      </c>
      <c r="G56" s="58"/>
      <c r="H56" s="59"/>
      <c r="I56" s="368">
        <f t="shared" si="0"/>
        <v>76.693782179432773</v>
      </c>
      <c r="J56" s="368">
        <f t="shared" si="1"/>
        <v>76.693782179432773</v>
      </c>
    </row>
    <row r="57" spans="1:10" ht="29.25">
      <c r="A57" s="48"/>
      <c r="B57" s="79" t="s">
        <v>837</v>
      </c>
      <c r="C57" s="100"/>
      <c r="D57" s="51"/>
      <c r="E57" s="51"/>
      <c r="F57" s="51"/>
      <c r="G57" s="51"/>
      <c r="H57" s="52"/>
      <c r="I57" s="368">
        <f t="shared" si="0"/>
        <v>0</v>
      </c>
      <c r="J57" s="368">
        <f t="shared" si="1"/>
        <v>0</v>
      </c>
    </row>
    <row r="58" spans="1:10" ht="30">
      <c r="A58" s="56">
        <v>699</v>
      </c>
      <c r="B58" s="26" t="s">
        <v>838</v>
      </c>
      <c r="C58" s="26"/>
      <c r="D58" s="83">
        <v>2520</v>
      </c>
      <c r="E58" s="84">
        <v>1080</v>
      </c>
      <c r="F58" s="83">
        <f t="shared" ref="F58:F63" si="4">D58-E58</f>
        <v>1440</v>
      </c>
      <c r="G58" s="85" t="s">
        <v>839</v>
      </c>
      <c r="H58" s="59"/>
      <c r="I58" s="368">
        <f t="shared" si="0"/>
        <v>1288.4555406144707</v>
      </c>
      <c r="J58" s="368">
        <f t="shared" si="1"/>
        <v>736.2603089225546</v>
      </c>
    </row>
    <row r="59" spans="1:10" ht="45">
      <c r="A59" s="56">
        <v>700</v>
      </c>
      <c r="B59" s="26" t="s">
        <v>840</v>
      </c>
      <c r="C59" s="26"/>
      <c r="D59" s="83">
        <v>2760</v>
      </c>
      <c r="E59" s="84">
        <v>1080</v>
      </c>
      <c r="F59" s="83">
        <f t="shared" si="4"/>
        <v>1680</v>
      </c>
      <c r="G59" s="85" t="s">
        <v>839</v>
      </c>
      <c r="H59" s="59"/>
      <c r="I59" s="368">
        <f t="shared" si="0"/>
        <v>1411.1655921015631</v>
      </c>
      <c r="J59" s="368">
        <f t="shared" si="1"/>
        <v>858.97036040964713</v>
      </c>
    </row>
    <row r="60" spans="1:10" ht="30">
      <c r="A60" s="56">
        <v>701</v>
      </c>
      <c r="B60" s="26" t="s">
        <v>841</v>
      </c>
      <c r="C60" s="26"/>
      <c r="D60" s="83">
        <v>4680</v>
      </c>
      <c r="E60" s="84">
        <v>1080</v>
      </c>
      <c r="F60" s="83">
        <f t="shared" si="4"/>
        <v>3600</v>
      </c>
      <c r="G60" s="85" t="s">
        <v>842</v>
      </c>
      <c r="H60" s="59"/>
      <c r="I60" s="368">
        <f t="shared" si="0"/>
        <v>2392.8460039983024</v>
      </c>
      <c r="J60" s="368">
        <f t="shared" si="1"/>
        <v>1840.6507723063867</v>
      </c>
    </row>
    <row r="61" spans="1:10" ht="30">
      <c r="A61" s="56">
        <v>702</v>
      </c>
      <c r="B61" s="26" t="s">
        <v>843</v>
      </c>
      <c r="C61" s="26"/>
      <c r="D61" s="83">
        <v>8233.7999999999993</v>
      </c>
      <c r="E61" s="84">
        <v>1080</v>
      </c>
      <c r="F61" s="83">
        <f t="shared" si="4"/>
        <v>7153.7999999999993</v>
      </c>
      <c r="G61" s="85" t="s">
        <v>842</v>
      </c>
      <c r="H61" s="59"/>
      <c r="I61" s="368">
        <f t="shared" si="0"/>
        <v>4209.8750913934236</v>
      </c>
      <c r="J61" s="368">
        <f t="shared" si="1"/>
        <v>3657.6798597015077</v>
      </c>
    </row>
    <row r="62" spans="1:10" ht="30">
      <c r="A62" s="56">
        <v>703</v>
      </c>
      <c r="B62" s="26" t="s">
        <v>844</v>
      </c>
      <c r="C62" s="26"/>
      <c r="D62" s="83">
        <v>7641.44</v>
      </c>
      <c r="E62" s="84">
        <v>1080</v>
      </c>
      <c r="F62" s="83">
        <f t="shared" si="4"/>
        <v>6561.44</v>
      </c>
      <c r="G62" s="85" t="s">
        <v>842</v>
      </c>
      <c r="H62" s="86"/>
      <c r="I62" s="368">
        <f t="shared" si="0"/>
        <v>3907.0062326480315</v>
      </c>
      <c r="J62" s="368">
        <f t="shared" si="1"/>
        <v>3354.8110009561155</v>
      </c>
    </row>
    <row r="63" spans="1:10" ht="45">
      <c r="A63" s="56">
        <v>704</v>
      </c>
      <c r="B63" s="26" t="s">
        <v>845</v>
      </c>
      <c r="C63" s="26"/>
      <c r="D63" s="83">
        <v>5035.0600000000004</v>
      </c>
      <c r="E63" s="84">
        <v>1080</v>
      </c>
      <c r="F63" s="83">
        <f t="shared" si="4"/>
        <v>3955.0600000000004</v>
      </c>
      <c r="G63" s="85" t="s">
        <v>846</v>
      </c>
      <c r="H63" s="86"/>
      <c r="I63" s="368">
        <f t="shared" si="0"/>
        <v>2574.3852993358323</v>
      </c>
      <c r="J63" s="368">
        <f t="shared" si="1"/>
        <v>2022.1900676439161</v>
      </c>
    </row>
    <row r="64" spans="1:10" ht="15">
      <c r="A64" s="56">
        <v>705</v>
      </c>
      <c r="B64" s="26"/>
      <c r="C64" s="26"/>
      <c r="D64" s="83"/>
      <c r="E64" s="84"/>
      <c r="F64" s="83"/>
      <c r="G64" s="85"/>
      <c r="H64" s="86"/>
      <c r="I64" s="368">
        <f t="shared" si="0"/>
        <v>0</v>
      </c>
      <c r="J64" s="368">
        <f t="shared" si="1"/>
        <v>0</v>
      </c>
    </row>
    <row r="65" spans="1:10" ht="15">
      <c r="A65" s="48"/>
      <c r="B65" s="32" t="s">
        <v>847</v>
      </c>
      <c r="C65" s="33"/>
      <c r="D65" s="87"/>
      <c r="E65" s="87"/>
      <c r="F65" s="87"/>
      <c r="G65" s="88"/>
      <c r="H65" s="52"/>
      <c r="I65" s="368">
        <f t="shared" si="0"/>
        <v>0</v>
      </c>
      <c r="J65" s="368">
        <f t="shared" si="1"/>
        <v>0</v>
      </c>
    </row>
    <row r="66" spans="1:10" ht="30">
      <c r="A66" s="56">
        <v>706</v>
      </c>
      <c r="B66" s="26" t="s">
        <v>848</v>
      </c>
      <c r="C66" s="26"/>
      <c r="D66" s="83">
        <v>648</v>
      </c>
      <c r="E66" s="84"/>
      <c r="F66" s="83">
        <f>D66-E66</f>
        <v>648</v>
      </c>
      <c r="G66" s="89"/>
      <c r="H66" s="59"/>
      <c r="I66" s="368">
        <f t="shared" si="0"/>
        <v>331.31713901514956</v>
      </c>
      <c r="J66" s="368">
        <f t="shared" si="1"/>
        <v>331.31713901514956</v>
      </c>
    </row>
    <row r="67" spans="1:10" ht="30">
      <c r="A67" s="56">
        <v>707</v>
      </c>
      <c r="B67" s="26" t="s">
        <v>849</v>
      </c>
      <c r="C67" s="26"/>
      <c r="D67" s="83">
        <v>648</v>
      </c>
      <c r="E67" s="84"/>
      <c r="F67" s="83">
        <f>D67-E67</f>
        <v>648</v>
      </c>
      <c r="G67" s="89"/>
      <c r="H67" s="59"/>
      <c r="I67" s="368">
        <f t="shared" si="0"/>
        <v>331.31713901514956</v>
      </c>
      <c r="J67" s="368">
        <f t="shared" si="1"/>
        <v>331.31713901514956</v>
      </c>
    </row>
    <row r="68" spans="1:10" ht="15">
      <c r="A68" s="56">
        <v>708</v>
      </c>
      <c r="B68" s="26" t="s">
        <v>850</v>
      </c>
      <c r="C68" s="26"/>
      <c r="D68" s="83">
        <v>648</v>
      </c>
      <c r="E68" s="84"/>
      <c r="F68" s="83">
        <f>D68-E68</f>
        <v>648</v>
      </c>
      <c r="G68" s="89"/>
      <c r="H68" s="59"/>
      <c r="I68" s="368">
        <f t="shared" ref="I68:I131" si="5">D68/I$2</f>
        <v>331.31713901514956</v>
      </c>
      <c r="J68" s="368">
        <f t="shared" ref="J68:J131" si="6">F68/J$2</f>
        <v>331.31713901514956</v>
      </c>
    </row>
    <row r="69" spans="1:10" ht="27" customHeight="1">
      <c r="A69" s="48"/>
      <c r="B69" s="32" t="s">
        <v>851</v>
      </c>
      <c r="C69" s="33"/>
      <c r="D69" s="87"/>
      <c r="E69" s="87"/>
      <c r="F69" s="87"/>
      <c r="G69" s="90"/>
      <c r="H69" s="64"/>
      <c r="I69" s="368">
        <f t="shared" si="5"/>
        <v>0</v>
      </c>
      <c r="J69" s="368">
        <f t="shared" si="6"/>
        <v>0</v>
      </c>
    </row>
    <row r="70" spans="1:10" ht="32.25" customHeight="1">
      <c r="A70" s="56">
        <v>709</v>
      </c>
      <c r="B70" s="26" t="s">
        <v>852</v>
      </c>
      <c r="C70" s="26"/>
      <c r="D70" s="83">
        <v>138</v>
      </c>
      <c r="E70" s="84"/>
      <c r="F70" s="83">
        <f>D70-E70</f>
        <v>138</v>
      </c>
      <c r="G70" s="89"/>
      <c r="H70" s="59"/>
      <c r="I70" s="368">
        <f t="shared" si="5"/>
        <v>70.558279605078155</v>
      </c>
      <c r="J70" s="368">
        <f t="shared" si="6"/>
        <v>70.558279605078155</v>
      </c>
    </row>
    <row r="71" spans="1:10" ht="29.25">
      <c r="A71" s="61"/>
      <c r="B71" s="34" t="s">
        <v>853</v>
      </c>
      <c r="C71" s="35"/>
      <c r="D71" s="91"/>
      <c r="E71" s="91"/>
      <c r="F71" s="91"/>
      <c r="G71" s="88"/>
      <c r="H71" s="64"/>
      <c r="I71" s="368">
        <f t="shared" si="5"/>
        <v>0</v>
      </c>
      <c r="J71" s="368">
        <f t="shared" si="6"/>
        <v>0</v>
      </c>
    </row>
    <row r="72" spans="1:10" ht="30">
      <c r="A72" s="56">
        <v>710</v>
      </c>
      <c r="B72" s="26" t="s">
        <v>731</v>
      </c>
      <c r="C72" s="26"/>
      <c r="D72" s="83">
        <v>1641</v>
      </c>
      <c r="E72" s="84"/>
      <c r="F72" s="83">
        <f>D72-E72</f>
        <v>1641</v>
      </c>
      <c r="G72" s="89" t="s">
        <v>732</v>
      </c>
      <c r="H72" s="59" t="s">
        <v>854</v>
      </c>
      <c r="I72" s="368">
        <f t="shared" si="5"/>
        <v>839.02997704299457</v>
      </c>
      <c r="J72" s="368">
        <f t="shared" si="6"/>
        <v>839.02997704299457</v>
      </c>
    </row>
    <row r="73" spans="1:10" ht="30">
      <c r="A73" s="56">
        <v>711</v>
      </c>
      <c r="B73" s="26" t="s">
        <v>731</v>
      </c>
      <c r="C73" s="26"/>
      <c r="D73" s="83">
        <v>1692</v>
      </c>
      <c r="E73" s="84"/>
      <c r="F73" s="83">
        <f t="shared" ref="F73:F84" si="7">D73-E73</f>
        <v>1692</v>
      </c>
      <c r="G73" s="89" t="s">
        <v>732</v>
      </c>
      <c r="H73" s="59" t="s">
        <v>855</v>
      </c>
      <c r="I73" s="368">
        <f t="shared" si="5"/>
        <v>865.10586298400165</v>
      </c>
      <c r="J73" s="368">
        <f t="shared" si="6"/>
        <v>865.10586298400165</v>
      </c>
    </row>
    <row r="74" spans="1:10" ht="30">
      <c r="A74" s="56">
        <v>712</v>
      </c>
      <c r="B74" s="26" t="s">
        <v>731</v>
      </c>
      <c r="C74" s="26"/>
      <c r="D74" s="83">
        <v>1695</v>
      </c>
      <c r="E74" s="84"/>
      <c r="F74" s="83">
        <f t="shared" si="7"/>
        <v>1695</v>
      </c>
      <c r="G74" s="89" t="s">
        <v>732</v>
      </c>
      <c r="H74" s="59" t="s">
        <v>855</v>
      </c>
      <c r="I74" s="368">
        <f t="shared" si="5"/>
        <v>866.6397386275903</v>
      </c>
      <c r="J74" s="368">
        <f t="shared" si="6"/>
        <v>866.6397386275903</v>
      </c>
    </row>
    <row r="75" spans="1:10" ht="36" customHeight="1">
      <c r="A75" s="56">
        <v>713</v>
      </c>
      <c r="B75" s="26" t="s">
        <v>731</v>
      </c>
      <c r="C75" s="26"/>
      <c r="D75" s="83">
        <v>1695</v>
      </c>
      <c r="E75" s="84"/>
      <c r="F75" s="83">
        <f t="shared" si="7"/>
        <v>1695</v>
      </c>
      <c r="G75" s="89" t="s">
        <v>732</v>
      </c>
      <c r="H75" s="59" t="s">
        <v>856</v>
      </c>
      <c r="I75" s="368">
        <f t="shared" si="5"/>
        <v>866.6397386275903</v>
      </c>
      <c r="J75" s="368">
        <f t="shared" si="6"/>
        <v>866.6397386275903</v>
      </c>
    </row>
    <row r="76" spans="1:10" ht="36" customHeight="1">
      <c r="A76" s="56">
        <v>714</v>
      </c>
      <c r="B76" s="26" t="s">
        <v>731</v>
      </c>
      <c r="C76" s="26"/>
      <c r="D76" s="83">
        <v>1806.6</v>
      </c>
      <c r="E76" s="84"/>
      <c r="F76" s="83">
        <f t="shared" si="7"/>
        <v>1806.6</v>
      </c>
      <c r="G76" s="89" t="s">
        <v>732</v>
      </c>
      <c r="H76" s="59" t="s">
        <v>856</v>
      </c>
      <c r="I76" s="368">
        <f t="shared" si="5"/>
        <v>923.69991256908827</v>
      </c>
      <c r="J76" s="368">
        <f t="shared" si="6"/>
        <v>923.69991256908827</v>
      </c>
    </row>
    <row r="77" spans="1:10" ht="30">
      <c r="A77" s="56">
        <v>715</v>
      </c>
      <c r="B77" s="26" t="s">
        <v>731</v>
      </c>
      <c r="C77" s="26"/>
      <c r="D77" s="83">
        <v>1632</v>
      </c>
      <c r="E77" s="84"/>
      <c r="F77" s="83">
        <f t="shared" si="7"/>
        <v>1632</v>
      </c>
      <c r="G77" s="89" t="s">
        <v>732</v>
      </c>
      <c r="H77" s="59" t="s">
        <v>857</v>
      </c>
      <c r="I77" s="368">
        <f t="shared" si="5"/>
        <v>834.4283501122286</v>
      </c>
      <c r="J77" s="368">
        <f t="shared" si="6"/>
        <v>834.4283501122286</v>
      </c>
    </row>
    <row r="78" spans="1:10" ht="30">
      <c r="A78" s="56">
        <v>716</v>
      </c>
      <c r="B78" s="26" t="s">
        <v>731</v>
      </c>
      <c r="C78" s="26"/>
      <c r="D78" s="83">
        <v>1350</v>
      </c>
      <c r="E78" s="84"/>
      <c r="F78" s="83">
        <f t="shared" si="7"/>
        <v>1350</v>
      </c>
      <c r="G78" s="89" t="s">
        <v>732</v>
      </c>
      <c r="H78" s="59" t="s">
        <v>858</v>
      </c>
      <c r="I78" s="368">
        <f t="shared" si="5"/>
        <v>690.24403961489497</v>
      </c>
      <c r="J78" s="368">
        <f t="shared" si="6"/>
        <v>690.24403961489497</v>
      </c>
    </row>
    <row r="79" spans="1:10" ht="30">
      <c r="A79" s="56">
        <v>717</v>
      </c>
      <c r="B79" s="26" t="s">
        <v>731</v>
      </c>
      <c r="C79" s="26"/>
      <c r="D79" s="83">
        <v>1440</v>
      </c>
      <c r="E79" s="84"/>
      <c r="F79" s="83">
        <f t="shared" si="7"/>
        <v>1440</v>
      </c>
      <c r="G79" s="89" t="s">
        <v>732</v>
      </c>
      <c r="H79" s="59" t="s">
        <v>858</v>
      </c>
      <c r="I79" s="368">
        <f t="shared" si="5"/>
        <v>736.2603089225546</v>
      </c>
      <c r="J79" s="368">
        <f t="shared" si="6"/>
        <v>736.2603089225546</v>
      </c>
    </row>
    <row r="80" spans="1:10" ht="30">
      <c r="A80" s="56">
        <v>718</v>
      </c>
      <c r="B80" s="26" t="s">
        <v>731</v>
      </c>
      <c r="C80" s="26"/>
      <c r="D80" s="83">
        <v>1350</v>
      </c>
      <c r="E80" s="84"/>
      <c r="F80" s="83">
        <f t="shared" si="7"/>
        <v>1350</v>
      </c>
      <c r="G80" s="89" t="s">
        <v>732</v>
      </c>
      <c r="H80" s="59" t="s">
        <v>859</v>
      </c>
      <c r="I80" s="368">
        <f t="shared" si="5"/>
        <v>690.24403961489497</v>
      </c>
      <c r="J80" s="368">
        <f t="shared" si="6"/>
        <v>690.24403961489497</v>
      </c>
    </row>
    <row r="81" spans="1:10" ht="30">
      <c r="A81" s="56">
        <v>719</v>
      </c>
      <c r="B81" s="26" t="s">
        <v>731</v>
      </c>
      <c r="C81" s="26"/>
      <c r="D81" s="83">
        <v>1440</v>
      </c>
      <c r="E81" s="84"/>
      <c r="F81" s="83">
        <f t="shared" si="7"/>
        <v>1440</v>
      </c>
      <c r="G81" s="89" t="s">
        <v>732</v>
      </c>
      <c r="H81" s="59" t="s">
        <v>859</v>
      </c>
      <c r="I81" s="368">
        <f t="shared" si="5"/>
        <v>736.2603089225546</v>
      </c>
      <c r="J81" s="368">
        <f t="shared" si="6"/>
        <v>736.2603089225546</v>
      </c>
    </row>
    <row r="82" spans="1:10" ht="39.75" customHeight="1">
      <c r="A82" s="56">
        <v>720</v>
      </c>
      <c r="B82" s="26" t="s">
        <v>733</v>
      </c>
      <c r="C82" s="26"/>
      <c r="D82" s="83">
        <v>1350</v>
      </c>
      <c r="E82" s="84"/>
      <c r="F82" s="83">
        <f t="shared" si="7"/>
        <v>1350</v>
      </c>
      <c r="G82" s="89" t="s">
        <v>732</v>
      </c>
      <c r="H82" s="59" t="s">
        <v>860</v>
      </c>
      <c r="I82" s="368">
        <f t="shared" si="5"/>
        <v>690.24403961489497</v>
      </c>
      <c r="J82" s="368">
        <f t="shared" si="6"/>
        <v>690.24403961489497</v>
      </c>
    </row>
    <row r="83" spans="1:10" ht="30">
      <c r="A83" s="56">
        <v>721</v>
      </c>
      <c r="B83" s="26" t="s">
        <v>733</v>
      </c>
      <c r="C83" s="26"/>
      <c r="D83" s="83">
        <v>600</v>
      </c>
      <c r="E83" s="84"/>
      <c r="F83" s="83">
        <f t="shared" si="7"/>
        <v>600</v>
      </c>
      <c r="G83" s="89" t="s">
        <v>732</v>
      </c>
      <c r="H83" s="59" t="s">
        <v>861</v>
      </c>
      <c r="I83" s="368">
        <f t="shared" si="5"/>
        <v>306.77512871773109</v>
      </c>
      <c r="J83" s="368">
        <f t="shared" si="6"/>
        <v>306.77512871773109</v>
      </c>
    </row>
    <row r="84" spans="1:10" ht="30">
      <c r="A84" s="56">
        <v>722</v>
      </c>
      <c r="B84" s="26" t="s">
        <v>733</v>
      </c>
      <c r="C84" s="26"/>
      <c r="D84" s="83">
        <v>636</v>
      </c>
      <c r="E84" s="84"/>
      <c r="F84" s="83">
        <f t="shared" si="7"/>
        <v>636</v>
      </c>
      <c r="G84" s="89" t="s">
        <v>732</v>
      </c>
      <c r="H84" s="59" t="s">
        <v>861</v>
      </c>
      <c r="I84" s="368">
        <f t="shared" si="5"/>
        <v>325.18163644079499</v>
      </c>
      <c r="J84" s="368">
        <f t="shared" si="6"/>
        <v>325.18163644079499</v>
      </c>
    </row>
    <row r="85" spans="1:10" ht="22.5" customHeight="1">
      <c r="A85" s="92"/>
      <c r="B85" s="79" t="s">
        <v>239</v>
      </c>
      <c r="C85" s="79"/>
      <c r="D85" s="93"/>
      <c r="E85" s="94"/>
      <c r="F85" s="95"/>
      <c r="G85" s="96"/>
      <c r="H85" s="257"/>
      <c r="I85" s="368">
        <f t="shared" si="5"/>
        <v>0</v>
      </c>
      <c r="J85" s="368">
        <f t="shared" si="6"/>
        <v>0</v>
      </c>
    </row>
    <row r="86" spans="1:10" s="258" customFormat="1" ht="60" customHeight="1">
      <c r="A86" s="212">
        <v>723</v>
      </c>
      <c r="B86" s="57" t="s">
        <v>240</v>
      </c>
      <c r="C86" s="57" t="s">
        <v>241</v>
      </c>
      <c r="D86" s="97">
        <v>282</v>
      </c>
      <c r="E86" s="98"/>
      <c r="F86" s="97">
        <f t="shared" ref="F86:F92" si="8">D86-E86</f>
        <v>282</v>
      </c>
      <c r="G86" s="89"/>
      <c r="H86" s="99"/>
      <c r="I86" s="368">
        <f t="shared" si="5"/>
        <v>144.18431049733363</v>
      </c>
      <c r="J86" s="368">
        <f t="shared" si="6"/>
        <v>144.18431049733363</v>
      </c>
    </row>
    <row r="87" spans="1:10" s="258" customFormat="1" ht="60">
      <c r="A87" s="212">
        <v>724</v>
      </c>
      <c r="B87" s="57" t="s">
        <v>242</v>
      </c>
      <c r="C87" s="57" t="s">
        <v>243</v>
      </c>
      <c r="D87" s="97">
        <v>294</v>
      </c>
      <c r="E87" s="98"/>
      <c r="F87" s="97">
        <f t="shared" si="8"/>
        <v>294</v>
      </c>
      <c r="G87" s="89"/>
      <c r="H87" s="99"/>
      <c r="I87" s="368">
        <f t="shared" si="5"/>
        <v>150.31981307168823</v>
      </c>
      <c r="J87" s="368">
        <f t="shared" si="6"/>
        <v>150.31981307168823</v>
      </c>
    </row>
    <row r="88" spans="1:10" s="258" customFormat="1" ht="60">
      <c r="A88" s="212">
        <v>725</v>
      </c>
      <c r="B88" s="57" t="s">
        <v>244</v>
      </c>
      <c r="C88" s="57" t="s">
        <v>245</v>
      </c>
      <c r="D88" s="97">
        <v>300</v>
      </c>
      <c r="E88" s="98"/>
      <c r="F88" s="97">
        <f t="shared" si="8"/>
        <v>300</v>
      </c>
      <c r="G88" s="89"/>
      <c r="H88" s="99"/>
      <c r="I88" s="368">
        <f t="shared" si="5"/>
        <v>153.38756435886555</v>
      </c>
      <c r="J88" s="368">
        <f t="shared" si="6"/>
        <v>153.38756435886555</v>
      </c>
    </row>
    <row r="89" spans="1:10" s="258" customFormat="1" ht="60">
      <c r="A89" s="212">
        <v>726</v>
      </c>
      <c r="B89" s="57" t="s">
        <v>246</v>
      </c>
      <c r="C89" s="57" t="s">
        <v>247</v>
      </c>
      <c r="D89" s="97">
        <v>312</v>
      </c>
      <c r="E89" s="98"/>
      <c r="F89" s="97">
        <f t="shared" si="8"/>
        <v>312</v>
      </c>
      <c r="G89" s="89"/>
      <c r="H89" s="99"/>
      <c r="I89" s="368">
        <f t="shared" si="5"/>
        <v>159.52306693322018</v>
      </c>
      <c r="J89" s="368">
        <f t="shared" si="6"/>
        <v>159.52306693322018</v>
      </c>
    </row>
    <row r="90" spans="1:10" s="258" customFormat="1" ht="60">
      <c r="A90" s="212">
        <v>727</v>
      </c>
      <c r="B90" s="57" t="s">
        <v>248</v>
      </c>
      <c r="C90" s="57" t="s">
        <v>249</v>
      </c>
      <c r="D90" s="97">
        <v>570</v>
      </c>
      <c r="E90" s="98"/>
      <c r="F90" s="97">
        <f t="shared" si="8"/>
        <v>570</v>
      </c>
      <c r="G90" s="89"/>
      <c r="H90" s="99"/>
      <c r="I90" s="368">
        <f t="shared" si="5"/>
        <v>291.43637228184457</v>
      </c>
      <c r="J90" s="368">
        <f t="shared" si="6"/>
        <v>291.43637228184457</v>
      </c>
    </row>
    <row r="91" spans="1:10" s="258" customFormat="1" ht="60">
      <c r="A91" s="212">
        <v>728</v>
      </c>
      <c r="B91" s="57" t="s">
        <v>250</v>
      </c>
      <c r="C91" s="57" t="s">
        <v>251</v>
      </c>
      <c r="D91" s="97">
        <v>636</v>
      </c>
      <c r="E91" s="98"/>
      <c r="F91" s="97">
        <f t="shared" si="8"/>
        <v>636</v>
      </c>
      <c r="G91" s="89"/>
      <c r="H91" s="99"/>
      <c r="I91" s="368">
        <f t="shared" si="5"/>
        <v>325.18163644079499</v>
      </c>
      <c r="J91" s="368">
        <f t="shared" si="6"/>
        <v>325.18163644079499</v>
      </c>
    </row>
    <row r="92" spans="1:10" s="258" customFormat="1" ht="75">
      <c r="A92" s="212">
        <v>729</v>
      </c>
      <c r="B92" s="57" t="s">
        <v>252</v>
      </c>
      <c r="C92" s="57" t="s">
        <v>253</v>
      </c>
      <c r="D92" s="97">
        <v>294</v>
      </c>
      <c r="E92" s="98"/>
      <c r="F92" s="97">
        <f t="shared" si="8"/>
        <v>294</v>
      </c>
      <c r="G92" s="89"/>
      <c r="H92" s="99"/>
      <c r="I92" s="368">
        <f t="shared" si="5"/>
        <v>150.31981307168823</v>
      </c>
      <c r="J92" s="368">
        <f t="shared" si="6"/>
        <v>150.31981307168823</v>
      </c>
    </row>
    <row r="93" spans="1:10" s="258" customFormat="1" ht="29.25">
      <c r="A93" s="92"/>
      <c r="B93" s="79" t="s">
        <v>254</v>
      </c>
      <c r="C93" s="100"/>
      <c r="D93" s="259"/>
      <c r="E93" s="94"/>
      <c r="F93" s="259"/>
      <c r="G93" s="260"/>
      <c r="H93" s="259"/>
      <c r="I93" s="368">
        <f t="shared" si="5"/>
        <v>0</v>
      </c>
      <c r="J93" s="368">
        <f t="shared" si="6"/>
        <v>0</v>
      </c>
    </row>
    <row r="94" spans="1:10" s="258" customFormat="1" ht="45">
      <c r="A94" s="194">
        <v>730</v>
      </c>
      <c r="B94" s="53" t="s">
        <v>255</v>
      </c>
      <c r="C94" s="53" t="s">
        <v>256</v>
      </c>
      <c r="D94" s="261">
        <v>510</v>
      </c>
      <c r="E94" s="98"/>
      <c r="F94" s="261">
        <f>D94-E94</f>
        <v>510</v>
      </c>
      <c r="G94" s="89"/>
      <c r="H94" s="99"/>
      <c r="I94" s="368">
        <f t="shared" si="5"/>
        <v>260.75885941007141</v>
      </c>
      <c r="J94" s="368">
        <f t="shared" si="6"/>
        <v>260.75885941007141</v>
      </c>
    </row>
    <row r="95" spans="1:10" s="258" customFormat="1" ht="45">
      <c r="A95" s="194">
        <v>731</v>
      </c>
      <c r="B95" s="53" t="s">
        <v>257</v>
      </c>
      <c r="C95" s="53" t="s">
        <v>258</v>
      </c>
      <c r="D95" s="261">
        <v>534</v>
      </c>
      <c r="E95" s="98"/>
      <c r="F95" s="261">
        <f>D95-E95</f>
        <v>534</v>
      </c>
      <c r="G95" s="89"/>
      <c r="H95" s="99"/>
      <c r="I95" s="368">
        <f t="shared" si="5"/>
        <v>273.02986455878067</v>
      </c>
      <c r="J95" s="368">
        <f t="shared" si="6"/>
        <v>273.02986455878067</v>
      </c>
    </row>
    <row r="96" spans="1:10" s="258" customFormat="1" ht="45">
      <c r="A96" s="146">
        <v>732</v>
      </c>
      <c r="B96" s="53" t="s">
        <v>259</v>
      </c>
      <c r="C96" s="53" t="s">
        <v>260</v>
      </c>
      <c r="D96" s="262">
        <v>570</v>
      </c>
      <c r="E96" s="98"/>
      <c r="F96" s="261">
        <f>D96-E96</f>
        <v>570</v>
      </c>
      <c r="G96" s="89"/>
      <c r="H96" s="263"/>
      <c r="I96" s="368">
        <f t="shared" si="5"/>
        <v>291.43637228184457</v>
      </c>
      <c r="J96" s="368">
        <f t="shared" si="6"/>
        <v>291.43637228184457</v>
      </c>
    </row>
    <row r="97" spans="1:10" s="258" customFormat="1" ht="45">
      <c r="A97" s="146">
        <v>733</v>
      </c>
      <c r="B97" s="53" t="s">
        <v>261</v>
      </c>
      <c r="C97" s="53" t="s">
        <v>262</v>
      </c>
      <c r="D97" s="262">
        <v>750</v>
      </c>
      <c r="E97" s="98"/>
      <c r="F97" s="261">
        <f>D97-E97</f>
        <v>750</v>
      </c>
      <c r="G97" s="89"/>
      <c r="H97" s="263"/>
      <c r="I97" s="368">
        <f t="shared" si="5"/>
        <v>383.46891089716388</v>
      </c>
      <c r="J97" s="368">
        <f t="shared" si="6"/>
        <v>383.46891089716388</v>
      </c>
    </row>
    <row r="98" spans="1:10" s="258" customFormat="1" ht="45">
      <c r="A98" s="146">
        <v>734</v>
      </c>
      <c r="B98" s="53" t="s">
        <v>263</v>
      </c>
      <c r="C98" s="53" t="s">
        <v>264</v>
      </c>
      <c r="D98" s="262">
        <v>780</v>
      </c>
      <c r="E98" s="98"/>
      <c r="F98" s="261">
        <f>D98-E98</f>
        <v>780</v>
      </c>
      <c r="G98" s="89"/>
      <c r="H98" s="263"/>
      <c r="I98" s="368">
        <f t="shared" si="5"/>
        <v>398.8076673330504</v>
      </c>
      <c r="J98" s="368">
        <f t="shared" si="6"/>
        <v>398.8076673330504</v>
      </c>
    </row>
    <row r="99" spans="1:10" s="258" customFormat="1" ht="15">
      <c r="A99" s="92"/>
      <c r="B99" s="79" t="s">
        <v>265</v>
      </c>
      <c r="C99" s="100"/>
      <c r="D99" s="259"/>
      <c r="E99" s="94"/>
      <c r="F99" s="259"/>
      <c r="G99" s="260"/>
      <c r="H99" s="259"/>
      <c r="I99" s="368">
        <f t="shared" si="5"/>
        <v>0</v>
      </c>
      <c r="J99" s="368">
        <f t="shared" si="6"/>
        <v>0</v>
      </c>
    </row>
    <row r="100" spans="1:10" s="258" customFormat="1" ht="45">
      <c r="A100" s="148">
        <v>735</v>
      </c>
      <c r="B100" s="57" t="s">
        <v>266</v>
      </c>
      <c r="C100" s="57" t="s">
        <v>267</v>
      </c>
      <c r="D100" s="264">
        <v>684</v>
      </c>
      <c r="E100" s="101"/>
      <c r="F100" s="97">
        <f>D100-E100</f>
        <v>684</v>
      </c>
      <c r="G100" s="89"/>
      <c r="H100" s="263"/>
      <c r="I100" s="368">
        <f t="shared" si="5"/>
        <v>349.72364673821346</v>
      </c>
      <c r="J100" s="368">
        <f t="shared" si="6"/>
        <v>349.72364673821346</v>
      </c>
    </row>
    <row r="101" spans="1:10" s="258" customFormat="1" ht="45">
      <c r="A101" s="148">
        <v>736</v>
      </c>
      <c r="B101" s="57" t="s">
        <v>268</v>
      </c>
      <c r="C101" s="57" t="s">
        <v>269</v>
      </c>
      <c r="D101" s="264">
        <v>714</v>
      </c>
      <c r="E101" s="101"/>
      <c r="F101" s="97">
        <f>D101-E101</f>
        <v>714</v>
      </c>
      <c r="G101" s="89"/>
      <c r="H101" s="263"/>
      <c r="I101" s="368">
        <f t="shared" si="5"/>
        <v>365.06240317409998</v>
      </c>
      <c r="J101" s="368">
        <f t="shared" si="6"/>
        <v>365.06240317409998</v>
      </c>
    </row>
    <row r="102" spans="1:10" s="258" customFormat="1" ht="45">
      <c r="A102" s="148">
        <v>737</v>
      </c>
      <c r="B102" s="57" t="s">
        <v>270</v>
      </c>
      <c r="C102" s="57" t="s">
        <v>271</v>
      </c>
      <c r="D102" s="264">
        <v>750</v>
      </c>
      <c r="E102" s="101"/>
      <c r="F102" s="97">
        <f>D102-E102</f>
        <v>750</v>
      </c>
      <c r="G102" s="89"/>
      <c r="H102" s="263"/>
      <c r="I102" s="368">
        <f t="shared" si="5"/>
        <v>383.46891089716388</v>
      </c>
      <c r="J102" s="368">
        <f t="shared" si="6"/>
        <v>383.46891089716388</v>
      </c>
    </row>
    <row r="103" spans="1:10" s="258" customFormat="1" ht="45">
      <c r="A103" s="148">
        <v>738</v>
      </c>
      <c r="B103" s="57" t="s">
        <v>272</v>
      </c>
      <c r="C103" s="57" t="s">
        <v>273</v>
      </c>
      <c r="D103" s="264">
        <v>780</v>
      </c>
      <c r="E103" s="101"/>
      <c r="F103" s="97">
        <f>D103-E103</f>
        <v>780</v>
      </c>
      <c r="G103" s="89"/>
      <c r="H103" s="263"/>
      <c r="I103" s="368">
        <f t="shared" si="5"/>
        <v>398.8076673330504</v>
      </c>
      <c r="J103" s="368">
        <f t="shared" si="6"/>
        <v>398.8076673330504</v>
      </c>
    </row>
    <row r="104" spans="1:10" s="258" customFormat="1" ht="59.25" customHeight="1">
      <c r="A104" s="105"/>
      <c r="B104" s="79" t="s">
        <v>862</v>
      </c>
      <c r="C104" s="100"/>
      <c r="D104" s="265"/>
      <c r="E104" s="94"/>
      <c r="F104" s="265"/>
      <c r="G104" s="266"/>
      <c r="H104" s="267"/>
      <c r="I104" s="368">
        <f t="shared" si="5"/>
        <v>0</v>
      </c>
      <c r="J104" s="368">
        <f t="shared" si="6"/>
        <v>0</v>
      </c>
    </row>
    <row r="105" spans="1:10" s="258" customFormat="1" ht="45">
      <c r="A105" s="148">
        <v>741</v>
      </c>
      <c r="B105" s="57" t="s">
        <v>274</v>
      </c>
      <c r="C105" s="57" t="s">
        <v>863</v>
      </c>
      <c r="D105" s="264">
        <v>888</v>
      </c>
      <c r="E105" s="101"/>
      <c r="F105" s="97">
        <f>D105-E105</f>
        <v>888</v>
      </c>
      <c r="G105" s="89"/>
      <c r="H105" s="263"/>
      <c r="I105" s="368">
        <f t="shared" si="5"/>
        <v>454.02719050224204</v>
      </c>
      <c r="J105" s="368">
        <f t="shared" si="6"/>
        <v>454.02719050224204</v>
      </c>
    </row>
    <row r="106" spans="1:10" s="258" customFormat="1" ht="45">
      <c r="A106" s="148">
        <v>742</v>
      </c>
      <c r="B106" s="57" t="s">
        <v>275</v>
      </c>
      <c r="C106" s="57" t="s">
        <v>864</v>
      </c>
      <c r="D106" s="264">
        <v>888</v>
      </c>
      <c r="E106" s="101"/>
      <c r="F106" s="97">
        <f>D106-E106</f>
        <v>888</v>
      </c>
      <c r="G106" s="89"/>
      <c r="H106" s="263"/>
      <c r="I106" s="368">
        <f t="shared" si="5"/>
        <v>454.02719050224204</v>
      </c>
      <c r="J106" s="368">
        <f t="shared" si="6"/>
        <v>454.02719050224204</v>
      </c>
    </row>
    <row r="107" spans="1:10" s="258" customFormat="1" ht="30">
      <c r="A107" s="148">
        <v>743</v>
      </c>
      <c r="B107" s="57" t="s">
        <v>276</v>
      </c>
      <c r="C107" s="57" t="s">
        <v>277</v>
      </c>
      <c r="D107" s="264">
        <v>888</v>
      </c>
      <c r="E107" s="101"/>
      <c r="F107" s="97">
        <f>D107-E107</f>
        <v>888</v>
      </c>
      <c r="G107" s="89"/>
      <c r="H107" s="263"/>
      <c r="I107" s="368">
        <f t="shared" si="5"/>
        <v>454.02719050224204</v>
      </c>
      <c r="J107" s="368">
        <f t="shared" si="6"/>
        <v>454.02719050224204</v>
      </c>
    </row>
    <row r="108" spans="1:10" s="258" customFormat="1" ht="57.75">
      <c r="A108" s="105"/>
      <c r="B108" s="79" t="s">
        <v>278</v>
      </c>
      <c r="C108" s="100"/>
      <c r="D108" s="265"/>
      <c r="E108" s="94"/>
      <c r="F108" s="265"/>
      <c r="G108" s="266"/>
      <c r="H108" s="267"/>
      <c r="I108" s="368">
        <f t="shared" si="5"/>
        <v>0</v>
      </c>
      <c r="J108" s="368">
        <f t="shared" si="6"/>
        <v>0</v>
      </c>
    </row>
    <row r="109" spans="1:10" s="258" customFormat="1" ht="75">
      <c r="A109" s="148">
        <v>744</v>
      </c>
      <c r="B109" s="57" t="s">
        <v>279</v>
      </c>
      <c r="C109" s="57" t="s">
        <v>280</v>
      </c>
      <c r="D109" s="264">
        <v>1710</v>
      </c>
      <c r="E109" s="101"/>
      <c r="F109" s="97">
        <f>D109-E109</f>
        <v>1710</v>
      </c>
      <c r="G109" s="89"/>
      <c r="H109" s="263"/>
      <c r="I109" s="368">
        <f t="shared" si="5"/>
        <v>874.30911684553359</v>
      </c>
      <c r="J109" s="368">
        <f t="shared" si="6"/>
        <v>874.30911684553359</v>
      </c>
    </row>
    <row r="110" spans="1:10" s="258" customFormat="1" ht="75">
      <c r="A110" s="148">
        <v>745</v>
      </c>
      <c r="B110" s="57" t="s">
        <v>281</v>
      </c>
      <c r="C110" s="57" t="s">
        <v>282</v>
      </c>
      <c r="D110" s="264">
        <v>1920</v>
      </c>
      <c r="E110" s="101"/>
      <c r="F110" s="97">
        <f>D110-E110</f>
        <v>1920</v>
      </c>
      <c r="G110" s="89"/>
      <c r="H110" s="263"/>
      <c r="I110" s="368">
        <f t="shared" si="5"/>
        <v>981.68041189673954</v>
      </c>
      <c r="J110" s="368">
        <f t="shared" si="6"/>
        <v>981.68041189673954</v>
      </c>
    </row>
    <row r="111" spans="1:10" s="258" customFormat="1" ht="75">
      <c r="A111" s="148">
        <v>746</v>
      </c>
      <c r="B111" s="57" t="s">
        <v>283</v>
      </c>
      <c r="C111" s="57" t="s">
        <v>284</v>
      </c>
      <c r="D111" s="264">
        <v>2040</v>
      </c>
      <c r="E111" s="101"/>
      <c r="F111" s="97">
        <f>D111-E111</f>
        <v>2040</v>
      </c>
      <c r="G111" s="89"/>
      <c r="H111" s="263"/>
      <c r="I111" s="368">
        <f t="shared" si="5"/>
        <v>1043.0354376402856</v>
      </c>
      <c r="J111" s="368">
        <f t="shared" si="6"/>
        <v>1043.0354376402856</v>
      </c>
    </row>
    <row r="112" spans="1:10" s="258" customFormat="1" ht="75">
      <c r="A112" s="148">
        <v>747</v>
      </c>
      <c r="B112" s="57" t="s">
        <v>285</v>
      </c>
      <c r="C112" s="57" t="s">
        <v>286</v>
      </c>
      <c r="D112" s="264">
        <v>2160</v>
      </c>
      <c r="E112" s="101"/>
      <c r="F112" s="97">
        <f>D112-E112</f>
        <v>2160</v>
      </c>
      <c r="G112" s="89"/>
      <c r="H112" s="263"/>
      <c r="I112" s="368">
        <f t="shared" si="5"/>
        <v>1104.390463383832</v>
      </c>
      <c r="J112" s="368">
        <f t="shared" si="6"/>
        <v>1104.390463383832</v>
      </c>
    </row>
    <row r="113" spans="1:10" s="258" customFormat="1" ht="75">
      <c r="A113" s="148">
        <v>748</v>
      </c>
      <c r="B113" s="57" t="s">
        <v>287</v>
      </c>
      <c r="C113" s="57" t="s">
        <v>288</v>
      </c>
      <c r="D113" s="264">
        <v>2580</v>
      </c>
      <c r="E113" s="101"/>
      <c r="F113" s="97">
        <f>D113-E113</f>
        <v>2580</v>
      </c>
      <c r="G113" s="89"/>
      <c r="H113" s="263"/>
      <c r="I113" s="368">
        <f t="shared" si="5"/>
        <v>1319.1330534862436</v>
      </c>
      <c r="J113" s="368">
        <f t="shared" si="6"/>
        <v>1319.1330534862436</v>
      </c>
    </row>
    <row r="114" spans="1:10" s="258" customFormat="1" ht="15">
      <c r="A114" s="92"/>
      <c r="B114" s="79" t="s">
        <v>289</v>
      </c>
      <c r="C114" s="79"/>
      <c r="D114" s="268"/>
      <c r="E114" s="94"/>
      <c r="F114" s="268"/>
      <c r="G114" s="260"/>
      <c r="H114" s="259"/>
      <c r="I114" s="368">
        <f t="shared" si="5"/>
        <v>0</v>
      </c>
      <c r="J114" s="368">
        <f t="shared" si="6"/>
        <v>0</v>
      </c>
    </row>
    <row r="115" spans="1:10" s="258" customFormat="1" ht="75">
      <c r="A115" s="148">
        <v>749</v>
      </c>
      <c r="B115" s="57" t="s">
        <v>290</v>
      </c>
      <c r="C115" s="57" t="s">
        <v>291</v>
      </c>
      <c r="D115" s="264">
        <v>1560</v>
      </c>
      <c r="E115" s="101"/>
      <c r="F115" s="97">
        <f>D115-E115</f>
        <v>1560</v>
      </c>
      <c r="G115" s="89"/>
      <c r="H115" s="263"/>
      <c r="I115" s="368">
        <f t="shared" si="5"/>
        <v>797.61533466610081</v>
      </c>
      <c r="J115" s="368">
        <f t="shared" si="6"/>
        <v>797.61533466610081</v>
      </c>
    </row>
    <row r="116" spans="1:10" s="258" customFormat="1" ht="75">
      <c r="A116" s="148">
        <v>750</v>
      </c>
      <c r="B116" s="57" t="s">
        <v>292</v>
      </c>
      <c r="C116" s="57" t="s">
        <v>293</v>
      </c>
      <c r="D116" s="264">
        <v>1950</v>
      </c>
      <c r="E116" s="101"/>
      <c r="F116" s="97">
        <f>D116-E116</f>
        <v>1950</v>
      </c>
      <c r="G116" s="89"/>
      <c r="H116" s="263"/>
      <c r="I116" s="368">
        <f t="shared" si="5"/>
        <v>997.01916833262612</v>
      </c>
      <c r="J116" s="368">
        <f t="shared" si="6"/>
        <v>997.01916833262612</v>
      </c>
    </row>
    <row r="117" spans="1:10" s="258" customFormat="1" ht="75">
      <c r="A117" s="148">
        <v>751</v>
      </c>
      <c r="B117" s="57" t="s">
        <v>865</v>
      </c>
      <c r="C117" s="57" t="s">
        <v>294</v>
      </c>
      <c r="D117" s="264">
        <v>2040</v>
      </c>
      <c r="E117" s="101"/>
      <c r="F117" s="97">
        <f>D117-E117</f>
        <v>2040</v>
      </c>
      <c r="G117" s="89"/>
      <c r="H117" s="263"/>
      <c r="I117" s="368">
        <f t="shared" si="5"/>
        <v>1043.0354376402856</v>
      </c>
      <c r="J117" s="368">
        <f t="shared" si="6"/>
        <v>1043.0354376402856</v>
      </c>
    </row>
    <row r="118" spans="1:10" s="258" customFormat="1" ht="29.25">
      <c r="A118" s="92"/>
      <c r="B118" s="79" t="s">
        <v>295</v>
      </c>
      <c r="C118" s="79"/>
      <c r="D118" s="268"/>
      <c r="E118" s="94"/>
      <c r="F118" s="268"/>
      <c r="G118" s="260"/>
      <c r="H118" s="259"/>
      <c r="I118" s="368">
        <f t="shared" si="5"/>
        <v>0</v>
      </c>
      <c r="J118" s="368">
        <f t="shared" si="6"/>
        <v>0</v>
      </c>
    </row>
    <row r="119" spans="1:10" s="258" customFormat="1" ht="75">
      <c r="A119" s="148">
        <v>752</v>
      </c>
      <c r="B119" s="57" t="s">
        <v>296</v>
      </c>
      <c r="C119" s="57" t="s">
        <v>297</v>
      </c>
      <c r="D119" s="264">
        <v>1200</v>
      </c>
      <c r="E119" s="101"/>
      <c r="F119" s="97">
        <f>D119-E119</f>
        <v>1200</v>
      </c>
      <c r="G119" s="89"/>
      <c r="H119" s="263"/>
      <c r="I119" s="368">
        <f t="shared" si="5"/>
        <v>613.55025743546219</v>
      </c>
      <c r="J119" s="368">
        <f t="shared" si="6"/>
        <v>613.55025743546219</v>
      </c>
    </row>
    <row r="120" spans="1:10" s="258" customFormat="1" ht="75">
      <c r="A120" s="148">
        <v>753</v>
      </c>
      <c r="B120" s="57" t="s">
        <v>298</v>
      </c>
      <c r="C120" s="57" t="s">
        <v>299</v>
      </c>
      <c r="D120" s="264">
        <v>1320</v>
      </c>
      <c r="E120" s="101"/>
      <c r="F120" s="97">
        <f>D120-E120</f>
        <v>1320</v>
      </c>
      <c r="G120" s="89"/>
      <c r="H120" s="263"/>
      <c r="I120" s="368">
        <f t="shared" si="5"/>
        <v>674.90528317900839</v>
      </c>
      <c r="J120" s="368">
        <f t="shared" si="6"/>
        <v>674.90528317900839</v>
      </c>
    </row>
    <row r="121" spans="1:10" s="258" customFormat="1" ht="75">
      <c r="A121" s="148">
        <v>754</v>
      </c>
      <c r="B121" s="57" t="s">
        <v>300</v>
      </c>
      <c r="C121" s="57" t="s">
        <v>301</v>
      </c>
      <c r="D121" s="264">
        <v>1350</v>
      </c>
      <c r="E121" s="101"/>
      <c r="F121" s="97">
        <f>D121-E121</f>
        <v>1350</v>
      </c>
      <c r="G121" s="89"/>
      <c r="H121" s="263"/>
      <c r="I121" s="368">
        <f t="shared" si="5"/>
        <v>690.24403961489497</v>
      </c>
      <c r="J121" s="368">
        <f t="shared" si="6"/>
        <v>690.24403961489497</v>
      </c>
    </row>
    <row r="122" spans="1:10" s="258" customFormat="1" ht="29.25">
      <c r="A122" s="92"/>
      <c r="B122" s="79" t="s">
        <v>302</v>
      </c>
      <c r="C122" s="79"/>
      <c r="D122" s="268"/>
      <c r="E122" s="94"/>
      <c r="F122" s="268"/>
      <c r="G122" s="260"/>
      <c r="H122" s="259"/>
      <c r="I122" s="368">
        <f t="shared" si="5"/>
        <v>0</v>
      </c>
      <c r="J122" s="368">
        <f t="shared" si="6"/>
        <v>0</v>
      </c>
    </row>
    <row r="123" spans="1:10" s="258" customFormat="1" ht="60">
      <c r="A123" s="148">
        <v>755</v>
      </c>
      <c r="B123" s="57" t="s">
        <v>303</v>
      </c>
      <c r="C123" s="57" t="s">
        <v>304</v>
      </c>
      <c r="D123" s="264">
        <v>1140</v>
      </c>
      <c r="E123" s="101"/>
      <c r="F123" s="97">
        <f>D123-E123</f>
        <v>1140</v>
      </c>
      <c r="G123" s="89"/>
      <c r="H123" s="269"/>
      <c r="I123" s="368">
        <f t="shared" si="5"/>
        <v>582.87274456368914</v>
      </c>
      <c r="J123" s="368">
        <f t="shared" si="6"/>
        <v>582.87274456368914</v>
      </c>
    </row>
    <row r="124" spans="1:10" s="258" customFormat="1" ht="60">
      <c r="A124" s="148">
        <v>756</v>
      </c>
      <c r="B124" s="57" t="s">
        <v>305</v>
      </c>
      <c r="C124" s="57" t="s">
        <v>306</v>
      </c>
      <c r="D124" s="264">
        <v>1200</v>
      </c>
      <c r="E124" s="101"/>
      <c r="F124" s="97">
        <f>D124-E124</f>
        <v>1200</v>
      </c>
      <c r="G124" s="89"/>
      <c r="H124" s="269"/>
      <c r="I124" s="368">
        <f t="shared" si="5"/>
        <v>613.55025743546219</v>
      </c>
      <c r="J124" s="368">
        <f t="shared" si="6"/>
        <v>613.55025743546219</v>
      </c>
    </row>
    <row r="125" spans="1:10" s="258" customFormat="1" ht="45">
      <c r="A125" s="148">
        <v>757</v>
      </c>
      <c r="B125" s="57" t="s">
        <v>307</v>
      </c>
      <c r="C125" s="57" t="s">
        <v>308</v>
      </c>
      <c r="D125" s="264">
        <v>1530</v>
      </c>
      <c r="E125" s="101"/>
      <c r="F125" s="97">
        <f>D125-E125</f>
        <v>1530</v>
      </c>
      <c r="G125" s="89"/>
      <c r="H125" s="269"/>
      <c r="I125" s="368">
        <f t="shared" si="5"/>
        <v>782.27657823021434</v>
      </c>
      <c r="J125" s="368">
        <f t="shared" si="6"/>
        <v>782.27657823021434</v>
      </c>
    </row>
    <row r="126" spans="1:10" s="258" customFormat="1" ht="60">
      <c r="A126" s="148">
        <v>758</v>
      </c>
      <c r="B126" s="57" t="s">
        <v>309</v>
      </c>
      <c r="C126" s="57" t="s">
        <v>310</v>
      </c>
      <c r="D126" s="264">
        <v>888</v>
      </c>
      <c r="E126" s="101"/>
      <c r="F126" s="97">
        <f>D126-E126</f>
        <v>888</v>
      </c>
      <c r="G126" s="89"/>
      <c r="H126" s="269"/>
      <c r="I126" s="368">
        <f t="shared" si="5"/>
        <v>454.02719050224204</v>
      </c>
      <c r="J126" s="368">
        <f t="shared" si="6"/>
        <v>454.02719050224204</v>
      </c>
    </row>
    <row r="127" spans="1:10" s="258" customFormat="1" ht="45">
      <c r="A127" s="148">
        <v>759</v>
      </c>
      <c r="B127" s="57" t="s">
        <v>311</v>
      </c>
      <c r="C127" s="57" t="s">
        <v>312</v>
      </c>
      <c r="D127" s="264">
        <v>1140</v>
      </c>
      <c r="E127" s="101"/>
      <c r="F127" s="97">
        <f>D127-E127</f>
        <v>1140</v>
      </c>
      <c r="G127" s="89"/>
      <c r="H127" s="269"/>
      <c r="I127" s="368">
        <f t="shared" si="5"/>
        <v>582.87274456368914</v>
      </c>
      <c r="J127" s="368">
        <f t="shared" si="6"/>
        <v>582.87274456368914</v>
      </c>
    </row>
    <row r="128" spans="1:10" s="258" customFormat="1" ht="29.25">
      <c r="A128" s="92"/>
      <c r="B128" s="79" t="s">
        <v>313</v>
      </c>
      <c r="C128" s="79"/>
      <c r="D128" s="268"/>
      <c r="E128" s="94"/>
      <c r="F128" s="268"/>
      <c r="G128" s="260"/>
      <c r="H128" s="259"/>
      <c r="I128" s="368">
        <f t="shared" si="5"/>
        <v>0</v>
      </c>
      <c r="J128" s="368">
        <f t="shared" si="6"/>
        <v>0</v>
      </c>
    </row>
    <row r="129" spans="1:10" s="258" customFormat="1" ht="60">
      <c r="A129" s="148">
        <v>760</v>
      </c>
      <c r="B129" s="57" t="s">
        <v>314</v>
      </c>
      <c r="C129" s="102" t="s">
        <v>315</v>
      </c>
      <c r="D129" s="264">
        <v>300</v>
      </c>
      <c r="E129" s="101"/>
      <c r="F129" s="97">
        <f>D129-E129</f>
        <v>300</v>
      </c>
      <c r="G129" s="89"/>
      <c r="H129" s="262"/>
      <c r="I129" s="368">
        <f t="shared" si="5"/>
        <v>153.38756435886555</v>
      </c>
      <c r="J129" s="368">
        <f t="shared" si="6"/>
        <v>153.38756435886555</v>
      </c>
    </row>
    <row r="130" spans="1:10" s="258" customFormat="1" ht="75">
      <c r="A130" s="148">
        <v>761</v>
      </c>
      <c r="B130" s="57" t="s">
        <v>316</v>
      </c>
      <c r="C130" s="102" t="s">
        <v>317</v>
      </c>
      <c r="D130" s="264">
        <v>300</v>
      </c>
      <c r="E130" s="103"/>
      <c r="F130" s="97">
        <f>D130-E130</f>
        <v>300</v>
      </c>
      <c r="G130" s="89"/>
      <c r="H130" s="262"/>
      <c r="I130" s="368">
        <f t="shared" si="5"/>
        <v>153.38756435886555</v>
      </c>
      <c r="J130" s="368">
        <f t="shared" si="6"/>
        <v>153.38756435886555</v>
      </c>
    </row>
    <row r="131" spans="1:10" s="258" customFormat="1" ht="29.25">
      <c r="A131" s="92"/>
      <c r="B131" s="79" t="s">
        <v>318</v>
      </c>
      <c r="C131" s="79"/>
      <c r="D131" s="268"/>
      <c r="E131" s="94"/>
      <c r="F131" s="268"/>
      <c r="G131" s="260"/>
      <c r="H131" s="259"/>
      <c r="I131" s="368">
        <f t="shared" si="5"/>
        <v>0</v>
      </c>
      <c r="J131" s="368">
        <f t="shared" si="6"/>
        <v>0</v>
      </c>
    </row>
    <row r="132" spans="1:10" s="258" customFormat="1" ht="15">
      <c r="A132" s="148">
        <v>762</v>
      </c>
      <c r="B132" s="57" t="s">
        <v>319</v>
      </c>
      <c r="C132" s="104" t="s">
        <v>320</v>
      </c>
      <c r="D132" s="264">
        <v>870</v>
      </c>
      <c r="E132" s="103"/>
      <c r="F132" s="97">
        <f t="shared" ref="F132:F138" si="9">D132-E132</f>
        <v>870</v>
      </c>
      <c r="G132" s="89"/>
      <c r="H132" s="262"/>
      <c r="I132" s="368">
        <f t="shared" ref="I132:I195" si="10">D132/I$2</f>
        <v>444.82393664071009</v>
      </c>
      <c r="J132" s="368">
        <f t="shared" ref="J132:J195" si="11">F132/J$2</f>
        <v>444.82393664071009</v>
      </c>
    </row>
    <row r="133" spans="1:10" s="258" customFormat="1" ht="30">
      <c r="A133" s="148">
        <v>763</v>
      </c>
      <c r="B133" s="57" t="s">
        <v>321</v>
      </c>
      <c r="C133" s="57" t="s">
        <v>322</v>
      </c>
      <c r="D133" s="264">
        <v>960</v>
      </c>
      <c r="E133" s="103"/>
      <c r="F133" s="97">
        <f t="shared" si="9"/>
        <v>960</v>
      </c>
      <c r="G133" s="89"/>
      <c r="H133" s="262"/>
      <c r="I133" s="368">
        <f t="shared" si="10"/>
        <v>490.84020594836977</v>
      </c>
      <c r="J133" s="368">
        <f t="shared" si="11"/>
        <v>490.84020594836977</v>
      </c>
    </row>
    <row r="134" spans="1:10" s="258" customFormat="1" ht="15">
      <c r="A134" s="148">
        <v>764</v>
      </c>
      <c r="B134" s="57" t="s">
        <v>323</v>
      </c>
      <c r="C134" s="104" t="s">
        <v>324</v>
      </c>
      <c r="D134" s="264">
        <v>174</v>
      </c>
      <c r="E134" s="103"/>
      <c r="F134" s="97">
        <f t="shared" si="9"/>
        <v>174</v>
      </c>
      <c r="G134" s="89"/>
      <c r="H134" s="262"/>
      <c r="I134" s="368">
        <f t="shared" si="10"/>
        <v>88.964787328142023</v>
      </c>
      <c r="J134" s="368">
        <f t="shared" si="11"/>
        <v>88.964787328142023</v>
      </c>
    </row>
    <row r="135" spans="1:10" s="258" customFormat="1" ht="45">
      <c r="A135" s="148">
        <v>765</v>
      </c>
      <c r="B135" s="57" t="s">
        <v>325</v>
      </c>
      <c r="C135" s="104" t="s">
        <v>326</v>
      </c>
      <c r="D135" s="264">
        <v>870</v>
      </c>
      <c r="E135" s="103"/>
      <c r="F135" s="97">
        <f t="shared" si="9"/>
        <v>870</v>
      </c>
      <c r="G135" s="89"/>
      <c r="H135" s="262"/>
      <c r="I135" s="368">
        <f t="shared" si="10"/>
        <v>444.82393664071009</v>
      </c>
      <c r="J135" s="368">
        <f t="shared" si="11"/>
        <v>444.82393664071009</v>
      </c>
    </row>
    <row r="136" spans="1:10" s="258" customFormat="1" ht="59.25" customHeight="1">
      <c r="A136" s="148">
        <v>766</v>
      </c>
      <c r="B136" s="57" t="s">
        <v>327</v>
      </c>
      <c r="C136" s="104" t="s">
        <v>328</v>
      </c>
      <c r="D136" s="264">
        <v>912</v>
      </c>
      <c r="E136" s="103"/>
      <c r="F136" s="97">
        <f t="shared" si="9"/>
        <v>912</v>
      </c>
      <c r="G136" s="89"/>
      <c r="H136" s="262"/>
      <c r="I136" s="368">
        <f t="shared" si="10"/>
        <v>466.29819565095124</v>
      </c>
      <c r="J136" s="368">
        <f t="shared" si="11"/>
        <v>466.29819565095124</v>
      </c>
    </row>
    <row r="137" spans="1:10" s="258" customFormat="1" ht="45">
      <c r="A137" s="148">
        <v>767</v>
      </c>
      <c r="B137" s="57" t="s">
        <v>866</v>
      </c>
      <c r="C137" s="104" t="s">
        <v>329</v>
      </c>
      <c r="D137" s="264">
        <v>912</v>
      </c>
      <c r="E137" s="103"/>
      <c r="F137" s="97">
        <f t="shared" si="9"/>
        <v>912</v>
      </c>
      <c r="G137" s="89"/>
      <c r="H137" s="262"/>
      <c r="I137" s="368">
        <f t="shared" si="10"/>
        <v>466.29819565095124</v>
      </c>
      <c r="J137" s="368">
        <f t="shared" si="11"/>
        <v>466.29819565095124</v>
      </c>
    </row>
    <row r="138" spans="1:10" s="258" customFormat="1" ht="27.75" customHeight="1">
      <c r="A138" s="148">
        <v>768</v>
      </c>
      <c r="B138" s="57" t="s">
        <v>330</v>
      </c>
      <c r="C138" s="57" t="s">
        <v>331</v>
      </c>
      <c r="D138" s="264">
        <v>66</v>
      </c>
      <c r="E138" s="103"/>
      <c r="F138" s="97">
        <f t="shared" si="9"/>
        <v>66</v>
      </c>
      <c r="G138" s="89"/>
      <c r="H138" s="262"/>
      <c r="I138" s="368">
        <f t="shared" si="10"/>
        <v>33.74526415895042</v>
      </c>
      <c r="J138" s="368">
        <f t="shared" si="11"/>
        <v>33.74526415895042</v>
      </c>
    </row>
    <row r="139" spans="1:10" s="253" customFormat="1" ht="15" customHeight="1">
      <c r="A139" s="105"/>
      <c r="B139" s="79" t="s">
        <v>332</v>
      </c>
      <c r="C139" s="106"/>
      <c r="D139" s="107"/>
      <c r="E139" s="270"/>
      <c r="F139" s="108"/>
      <c r="G139" s="108"/>
      <c r="H139" s="108"/>
      <c r="I139" s="368">
        <f t="shared" si="10"/>
        <v>0</v>
      </c>
      <c r="J139" s="368">
        <f t="shared" si="11"/>
        <v>0</v>
      </c>
    </row>
    <row r="140" spans="1:10" s="253" customFormat="1" ht="68.25" customHeight="1">
      <c r="A140" s="109">
        <v>840</v>
      </c>
      <c r="B140" s="110" t="s">
        <v>333</v>
      </c>
      <c r="C140" s="111" t="s">
        <v>867</v>
      </c>
      <c r="D140" s="112">
        <v>1850.0003999999999</v>
      </c>
      <c r="E140" s="113"/>
      <c r="F140" s="112">
        <v>1850.0003999999999</v>
      </c>
      <c r="G140" s="112"/>
      <c r="H140" s="114"/>
      <c r="I140" s="368">
        <f t="shared" si="10"/>
        <v>945.8901847297567</v>
      </c>
      <c r="J140" s="368">
        <f t="shared" si="11"/>
        <v>945.8901847297567</v>
      </c>
    </row>
    <row r="141" spans="1:10" ht="39" customHeight="1">
      <c r="A141" s="115"/>
      <c r="B141" s="116" t="s">
        <v>868</v>
      </c>
      <c r="C141" s="116"/>
      <c r="D141" s="117"/>
      <c r="E141" s="117"/>
      <c r="F141" s="118"/>
      <c r="G141" s="118"/>
      <c r="H141" s="119"/>
      <c r="I141" s="368">
        <f t="shared" si="10"/>
        <v>0</v>
      </c>
      <c r="J141" s="368">
        <f t="shared" si="11"/>
        <v>0</v>
      </c>
    </row>
    <row r="142" spans="1:10" ht="30" customHeight="1">
      <c r="A142" s="56">
        <v>841</v>
      </c>
      <c r="B142" s="120" t="s">
        <v>334</v>
      </c>
      <c r="C142" s="121" t="s">
        <v>226</v>
      </c>
      <c r="D142" s="122">
        <v>5500</v>
      </c>
      <c r="E142" s="123">
        <v>1080</v>
      </c>
      <c r="F142" s="58">
        <f t="shared" ref="F142:F148" si="12">D142-E142</f>
        <v>4420</v>
      </c>
      <c r="G142" s="85" t="s">
        <v>335</v>
      </c>
      <c r="H142" s="124"/>
      <c r="I142" s="368">
        <f t="shared" si="10"/>
        <v>2812.1053465792015</v>
      </c>
      <c r="J142" s="368">
        <f t="shared" si="11"/>
        <v>2259.9101148872855</v>
      </c>
    </row>
    <row r="143" spans="1:10" ht="60" customHeight="1">
      <c r="A143" s="56">
        <v>842</v>
      </c>
      <c r="B143" s="120" t="s">
        <v>336</v>
      </c>
      <c r="C143" s="121" t="s">
        <v>226</v>
      </c>
      <c r="D143" s="125">
        <v>3420</v>
      </c>
      <c r="E143" s="123">
        <v>1435</v>
      </c>
      <c r="F143" s="58">
        <f t="shared" si="12"/>
        <v>1985</v>
      </c>
      <c r="G143" s="85" t="s">
        <v>869</v>
      </c>
      <c r="H143" s="124"/>
      <c r="I143" s="368">
        <f t="shared" si="10"/>
        <v>1748.6182336910672</v>
      </c>
      <c r="J143" s="368">
        <f t="shared" si="11"/>
        <v>1014.9143841744938</v>
      </c>
    </row>
    <row r="144" spans="1:10" ht="45" customHeight="1">
      <c r="A144" s="56">
        <v>843</v>
      </c>
      <c r="B144" s="120" t="s">
        <v>337</v>
      </c>
      <c r="C144" s="121" t="s">
        <v>226</v>
      </c>
      <c r="D144" s="122">
        <v>4300</v>
      </c>
      <c r="E144" s="123">
        <v>1435</v>
      </c>
      <c r="F144" s="58">
        <f t="shared" si="12"/>
        <v>2865</v>
      </c>
      <c r="G144" s="85" t="s">
        <v>870</v>
      </c>
      <c r="H144" s="124"/>
      <c r="I144" s="368">
        <f t="shared" si="10"/>
        <v>2198.5550891437397</v>
      </c>
      <c r="J144" s="368">
        <f t="shared" si="11"/>
        <v>1464.851239627166</v>
      </c>
    </row>
    <row r="145" spans="1:10" ht="45" customHeight="1">
      <c r="A145" s="56">
        <v>844</v>
      </c>
      <c r="B145" s="120" t="s">
        <v>338</v>
      </c>
      <c r="C145" s="121" t="s">
        <v>226</v>
      </c>
      <c r="D145" s="122">
        <v>3550</v>
      </c>
      <c r="E145" s="123">
        <v>1358</v>
      </c>
      <c r="F145" s="58">
        <f t="shared" si="12"/>
        <v>2192</v>
      </c>
      <c r="G145" s="85" t="s">
        <v>871</v>
      </c>
      <c r="H145" s="124"/>
      <c r="I145" s="368">
        <f t="shared" si="10"/>
        <v>1815.0861782465756</v>
      </c>
      <c r="J145" s="368">
        <f t="shared" si="11"/>
        <v>1120.7518035821111</v>
      </c>
    </row>
    <row r="146" spans="1:10" ht="60" customHeight="1">
      <c r="A146" s="56">
        <v>845</v>
      </c>
      <c r="B146" s="120" t="s">
        <v>339</v>
      </c>
      <c r="C146" s="121" t="s">
        <v>226</v>
      </c>
      <c r="D146" s="58">
        <v>4500</v>
      </c>
      <c r="E146" s="123">
        <v>1435</v>
      </c>
      <c r="F146" s="58">
        <f t="shared" si="12"/>
        <v>3065</v>
      </c>
      <c r="G146" s="85" t="s">
        <v>872</v>
      </c>
      <c r="H146" s="124"/>
      <c r="I146" s="368">
        <f t="shared" si="10"/>
        <v>2300.8134653829834</v>
      </c>
      <c r="J146" s="368">
        <f t="shared" si="11"/>
        <v>1567.1096158664097</v>
      </c>
    </row>
    <row r="147" spans="1:10" ht="48" customHeight="1">
      <c r="A147" s="56">
        <v>846</v>
      </c>
      <c r="B147" s="120" t="s">
        <v>340</v>
      </c>
      <c r="C147" s="121" t="s">
        <v>226</v>
      </c>
      <c r="D147" s="58">
        <v>4500</v>
      </c>
      <c r="E147" s="123">
        <v>1080</v>
      </c>
      <c r="F147" s="58">
        <f t="shared" si="12"/>
        <v>3420</v>
      </c>
      <c r="G147" s="85" t="s">
        <v>873</v>
      </c>
      <c r="H147" s="124"/>
      <c r="I147" s="368">
        <f t="shared" si="10"/>
        <v>2300.8134653829834</v>
      </c>
      <c r="J147" s="368">
        <f t="shared" si="11"/>
        <v>1748.6182336910672</v>
      </c>
    </row>
    <row r="148" spans="1:10" ht="38.25" customHeight="1">
      <c r="A148" s="56">
        <v>847</v>
      </c>
      <c r="B148" s="57" t="s">
        <v>874</v>
      </c>
      <c r="C148" s="121" t="s">
        <v>226</v>
      </c>
      <c r="D148" s="54">
        <v>11000</v>
      </c>
      <c r="E148" s="55">
        <v>2700</v>
      </c>
      <c r="F148" s="58">
        <f t="shared" si="12"/>
        <v>8300</v>
      </c>
      <c r="G148" s="85" t="s">
        <v>875</v>
      </c>
      <c r="H148" s="126"/>
      <c r="I148" s="368">
        <f t="shared" si="10"/>
        <v>5624.210693158403</v>
      </c>
      <c r="J148" s="368">
        <f t="shared" si="11"/>
        <v>4243.7226139286131</v>
      </c>
    </row>
    <row r="149" spans="1:10" ht="15" customHeight="1">
      <c r="A149" s="48"/>
      <c r="B149" s="127" t="s">
        <v>876</v>
      </c>
      <c r="C149" s="106"/>
      <c r="D149" s="51"/>
      <c r="E149" s="128"/>
      <c r="F149" s="51"/>
      <c r="G149" s="51"/>
      <c r="H149" s="129"/>
      <c r="I149" s="368">
        <f t="shared" si="10"/>
        <v>0</v>
      </c>
      <c r="J149" s="368">
        <f t="shared" si="11"/>
        <v>0</v>
      </c>
    </row>
    <row r="150" spans="1:10" ht="30" customHeight="1">
      <c r="A150" s="65">
        <v>848</v>
      </c>
      <c r="B150" s="53" t="s">
        <v>877</v>
      </c>
      <c r="C150" s="57" t="s">
        <v>226</v>
      </c>
      <c r="D150" s="54">
        <v>910.01</v>
      </c>
      <c r="E150" s="55"/>
      <c r="F150" s="54">
        <f t="shared" ref="F150:F155" si="13">D150-E150</f>
        <v>910.01</v>
      </c>
      <c r="G150" s="66"/>
      <c r="H150" s="74"/>
      <c r="I150" s="368">
        <f t="shared" si="10"/>
        <v>465.2807248073708</v>
      </c>
      <c r="J150" s="368">
        <f t="shared" si="11"/>
        <v>465.2807248073708</v>
      </c>
    </row>
    <row r="151" spans="1:10" ht="30" customHeight="1">
      <c r="A151" s="65">
        <v>849</v>
      </c>
      <c r="B151" s="53" t="s">
        <v>878</v>
      </c>
      <c r="C151" s="57" t="s">
        <v>226</v>
      </c>
      <c r="D151" s="54">
        <v>1250</v>
      </c>
      <c r="E151" s="55"/>
      <c r="F151" s="54">
        <f t="shared" si="13"/>
        <v>1250</v>
      </c>
      <c r="G151" s="66"/>
      <c r="H151" s="74"/>
      <c r="I151" s="368">
        <f t="shared" si="10"/>
        <v>639.11485149527311</v>
      </c>
      <c r="J151" s="368">
        <f t="shared" si="11"/>
        <v>639.11485149527311</v>
      </c>
    </row>
    <row r="152" spans="1:10" ht="30" customHeight="1">
      <c r="A152" s="65">
        <v>850</v>
      </c>
      <c r="B152" s="53" t="s">
        <v>879</v>
      </c>
      <c r="C152" s="57" t="s">
        <v>226</v>
      </c>
      <c r="D152" s="54">
        <v>1150.01</v>
      </c>
      <c r="E152" s="55"/>
      <c r="F152" s="54">
        <f t="shared" si="13"/>
        <v>1150.01</v>
      </c>
      <c r="G152" s="66"/>
      <c r="H152" s="74"/>
      <c r="I152" s="368">
        <f t="shared" si="10"/>
        <v>587.99077629446322</v>
      </c>
      <c r="J152" s="368">
        <f t="shared" si="11"/>
        <v>587.99077629446322</v>
      </c>
    </row>
    <row r="153" spans="1:10" ht="30">
      <c r="A153" s="65">
        <v>851</v>
      </c>
      <c r="B153" s="53" t="s">
        <v>880</v>
      </c>
      <c r="C153" s="57" t="s">
        <v>226</v>
      </c>
      <c r="D153" s="54">
        <v>1100</v>
      </c>
      <c r="E153" s="55"/>
      <c r="F153" s="54">
        <f t="shared" si="13"/>
        <v>1100</v>
      </c>
      <c r="G153" s="130"/>
      <c r="H153" s="74"/>
      <c r="I153" s="368">
        <f t="shared" si="10"/>
        <v>562.42106931584033</v>
      </c>
      <c r="J153" s="368">
        <f t="shared" si="11"/>
        <v>562.42106931584033</v>
      </c>
    </row>
    <row r="154" spans="1:10" ht="45">
      <c r="A154" s="65">
        <v>852</v>
      </c>
      <c r="B154" s="53" t="s">
        <v>881</v>
      </c>
      <c r="C154" s="57" t="s">
        <v>226</v>
      </c>
      <c r="D154" s="54">
        <v>648</v>
      </c>
      <c r="E154" s="55"/>
      <c r="F154" s="54">
        <f t="shared" si="13"/>
        <v>648</v>
      </c>
      <c r="G154" s="66"/>
      <c r="H154" s="74"/>
      <c r="I154" s="368">
        <f t="shared" si="10"/>
        <v>331.31713901514956</v>
      </c>
      <c r="J154" s="368">
        <f t="shared" si="11"/>
        <v>331.31713901514956</v>
      </c>
    </row>
    <row r="155" spans="1:10" ht="30">
      <c r="A155" s="65">
        <v>853</v>
      </c>
      <c r="B155" s="53" t="s">
        <v>882</v>
      </c>
      <c r="C155" s="57" t="s">
        <v>226</v>
      </c>
      <c r="D155" s="54">
        <v>612</v>
      </c>
      <c r="E155" s="55"/>
      <c r="F155" s="54">
        <f t="shared" si="13"/>
        <v>612</v>
      </c>
      <c r="G155" s="66"/>
      <c r="H155" s="74"/>
      <c r="I155" s="368">
        <f t="shared" si="10"/>
        <v>312.91063129208572</v>
      </c>
      <c r="J155" s="368">
        <f t="shared" si="11"/>
        <v>312.91063129208572</v>
      </c>
    </row>
    <row r="156" spans="1:10" ht="18" customHeight="1">
      <c r="A156" s="131"/>
      <c r="B156" s="52" t="s">
        <v>341</v>
      </c>
      <c r="C156" s="100"/>
      <c r="D156" s="51"/>
      <c r="E156" s="51"/>
      <c r="F156" s="51"/>
      <c r="G156" s="100"/>
      <c r="H156" s="132"/>
      <c r="I156" s="368">
        <f t="shared" si="10"/>
        <v>0</v>
      </c>
      <c r="J156" s="368">
        <f t="shared" si="11"/>
        <v>0</v>
      </c>
    </row>
    <row r="157" spans="1:10" ht="30" customHeight="1">
      <c r="A157" s="133">
        <v>859</v>
      </c>
      <c r="B157" s="53" t="s">
        <v>342</v>
      </c>
      <c r="C157" s="53" t="s">
        <v>98</v>
      </c>
      <c r="D157" s="54">
        <v>700.01</v>
      </c>
      <c r="E157" s="134"/>
      <c r="F157" s="54">
        <v>700.01</v>
      </c>
      <c r="G157" s="78"/>
      <c r="H157" s="74"/>
      <c r="I157" s="368">
        <f t="shared" si="10"/>
        <v>357.90942975616491</v>
      </c>
      <c r="J157" s="368">
        <f t="shared" si="11"/>
        <v>357.90942975616491</v>
      </c>
    </row>
    <row r="158" spans="1:10" ht="30" customHeight="1">
      <c r="A158" s="135"/>
      <c r="B158" s="116" t="s">
        <v>883</v>
      </c>
      <c r="C158" s="136"/>
      <c r="D158" s="137"/>
      <c r="E158" s="87"/>
      <c r="F158" s="137"/>
      <c r="G158" s="138"/>
      <c r="H158" s="271"/>
      <c r="I158" s="368">
        <f t="shared" si="10"/>
        <v>0</v>
      </c>
      <c r="J158" s="368">
        <f t="shared" si="11"/>
        <v>0</v>
      </c>
    </row>
    <row r="159" spans="1:10" s="272" customFormat="1" ht="26.25" customHeight="1">
      <c r="A159" s="65">
        <v>860</v>
      </c>
      <c r="B159" s="53" t="s">
        <v>884</v>
      </c>
      <c r="C159" s="121" t="s">
        <v>226</v>
      </c>
      <c r="D159" s="54">
        <v>5200</v>
      </c>
      <c r="E159" s="55">
        <v>2700</v>
      </c>
      <c r="F159" s="58">
        <f t="shared" ref="F159:F168" si="14">D159-E159</f>
        <v>2500</v>
      </c>
      <c r="G159" s="85" t="s">
        <v>885</v>
      </c>
      <c r="H159" s="139"/>
      <c r="I159" s="368">
        <f t="shared" si="10"/>
        <v>2658.7177822203362</v>
      </c>
      <c r="J159" s="368">
        <f t="shared" si="11"/>
        <v>1278.2297029905462</v>
      </c>
    </row>
    <row r="160" spans="1:10" s="272" customFormat="1" ht="45" customHeight="1">
      <c r="A160" s="65">
        <v>861</v>
      </c>
      <c r="B160" s="53" t="s">
        <v>343</v>
      </c>
      <c r="C160" s="121" t="s">
        <v>226</v>
      </c>
      <c r="D160" s="54">
        <v>4400</v>
      </c>
      <c r="E160" s="55">
        <v>1500</v>
      </c>
      <c r="F160" s="58">
        <f t="shared" si="14"/>
        <v>2900</v>
      </c>
      <c r="G160" s="85" t="s">
        <v>886</v>
      </c>
      <c r="H160" s="139"/>
      <c r="I160" s="368">
        <f t="shared" si="10"/>
        <v>2249.6842772633613</v>
      </c>
      <c r="J160" s="368">
        <f t="shared" si="11"/>
        <v>1482.7464554690337</v>
      </c>
    </row>
    <row r="161" spans="1:10" s="272" customFormat="1" ht="39" customHeight="1">
      <c r="A161" s="65">
        <v>862</v>
      </c>
      <c r="B161" s="53" t="s">
        <v>887</v>
      </c>
      <c r="C161" s="121" t="s">
        <v>226</v>
      </c>
      <c r="D161" s="54">
        <v>6200</v>
      </c>
      <c r="E161" s="55">
        <v>2700</v>
      </c>
      <c r="F161" s="58">
        <f t="shared" si="14"/>
        <v>3500</v>
      </c>
      <c r="G161" s="85" t="s">
        <v>888</v>
      </c>
      <c r="H161" s="139"/>
      <c r="I161" s="368">
        <f t="shared" si="10"/>
        <v>3170.0096634165548</v>
      </c>
      <c r="J161" s="368">
        <f t="shared" si="11"/>
        <v>1789.5215841867648</v>
      </c>
    </row>
    <row r="162" spans="1:10" ht="60.75" customHeight="1">
      <c r="A162" s="65">
        <v>863</v>
      </c>
      <c r="B162" s="53" t="s">
        <v>344</v>
      </c>
      <c r="C162" s="121" t="s">
        <v>226</v>
      </c>
      <c r="D162" s="54">
        <v>6180</v>
      </c>
      <c r="E162" s="55">
        <v>1080</v>
      </c>
      <c r="F162" s="58">
        <f t="shared" si="14"/>
        <v>5100</v>
      </c>
      <c r="G162" s="85" t="s">
        <v>889</v>
      </c>
      <c r="H162" s="124"/>
      <c r="I162" s="368">
        <f t="shared" si="10"/>
        <v>3159.7838257926305</v>
      </c>
      <c r="J162" s="368">
        <f t="shared" si="11"/>
        <v>2607.5885941007145</v>
      </c>
    </row>
    <row r="163" spans="1:10" ht="64.5" customHeight="1">
      <c r="A163" s="65">
        <v>864</v>
      </c>
      <c r="B163" s="53" t="s">
        <v>345</v>
      </c>
      <c r="C163" s="121" t="s">
        <v>226</v>
      </c>
      <c r="D163" s="54">
        <v>6200</v>
      </c>
      <c r="E163" s="55">
        <v>1080</v>
      </c>
      <c r="F163" s="58">
        <f t="shared" si="14"/>
        <v>5120</v>
      </c>
      <c r="G163" s="85" t="s">
        <v>890</v>
      </c>
      <c r="H163" s="124"/>
      <c r="I163" s="368">
        <f t="shared" si="10"/>
        <v>3170.0096634165548</v>
      </c>
      <c r="J163" s="368">
        <f t="shared" si="11"/>
        <v>2617.8144317246388</v>
      </c>
    </row>
    <row r="164" spans="1:10" ht="64.5" customHeight="1">
      <c r="A164" s="65">
        <v>865</v>
      </c>
      <c r="B164" s="53" t="s">
        <v>346</v>
      </c>
      <c r="C164" s="121" t="s">
        <v>226</v>
      </c>
      <c r="D164" s="54">
        <v>5760</v>
      </c>
      <c r="E164" s="55">
        <v>1435</v>
      </c>
      <c r="F164" s="58">
        <f t="shared" si="14"/>
        <v>4325</v>
      </c>
      <c r="G164" s="85" t="s">
        <v>891</v>
      </c>
      <c r="H164" s="124"/>
      <c r="I164" s="368">
        <f t="shared" si="10"/>
        <v>2945.0412356902184</v>
      </c>
      <c r="J164" s="368">
        <f t="shared" si="11"/>
        <v>2211.337386173645</v>
      </c>
    </row>
    <row r="165" spans="1:10" ht="64.5" customHeight="1">
      <c r="A165" s="65">
        <v>866</v>
      </c>
      <c r="B165" s="53" t="s">
        <v>345</v>
      </c>
      <c r="C165" s="121" t="s">
        <v>226</v>
      </c>
      <c r="D165" s="54">
        <v>7200</v>
      </c>
      <c r="E165" s="55">
        <v>1080</v>
      </c>
      <c r="F165" s="58">
        <f t="shared" si="14"/>
        <v>6120</v>
      </c>
      <c r="G165" s="85" t="s">
        <v>892</v>
      </c>
      <c r="H165" s="124"/>
      <c r="I165" s="368">
        <f t="shared" si="10"/>
        <v>3681.3015446127733</v>
      </c>
      <c r="J165" s="368">
        <f t="shared" si="11"/>
        <v>3129.1063129208574</v>
      </c>
    </row>
    <row r="166" spans="1:10" ht="45" customHeight="1">
      <c r="A166" s="65">
        <v>867</v>
      </c>
      <c r="B166" s="53" t="s">
        <v>893</v>
      </c>
      <c r="C166" s="121" t="s">
        <v>226</v>
      </c>
      <c r="D166" s="54">
        <v>5860</v>
      </c>
      <c r="E166" s="55">
        <v>1080</v>
      </c>
      <c r="F166" s="58">
        <f t="shared" si="14"/>
        <v>4780</v>
      </c>
      <c r="G166" s="85" t="s">
        <v>894</v>
      </c>
      <c r="H166" s="124"/>
      <c r="I166" s="368">
        <f t="shared" si="10"/>
        <v>2996.1704238098405</v>
      </c>
      <c r="J166" s="368">
        <f t="shared" si="11"/>
        <v>2443.9751921179245</v>
      </c>
    </row>
    <row r="167" spans="1:10" ht="78.75" customHeight="1">
      <c r="A167" s="65">
        <v>868</v>
      </c>
      <c r="B167" s="130" t="s">
        <v>895</v>
      </c>
      <c r="C167" s="121" t="s">
        <v>226</v>
      </c>
      <c r="D167" s="54">
        <v>5900</v>
      </c>
      <c r="E167" s="55">
        <v>1080</v>
      </c>
      <c r="F167" s="58">
        <f t="shared" si="14"/>
        <v>4820</v>
      </c>
      <c r="G167" s="140" t="s">
        <v>896</v>
      </c>
      <c r="H167" s="141"/>
      <c r="I167" s="368">
        <f t="shared" si="10"/>
        <v>3016.622099057689</v>
      </c>
      <c r="J167" s="368">
        <f t="shared" si="11"/>
        <v>2464.426867365773</v>
      </c>
    </row>
    <row r="168" spans="1:10" ht="48" customHeight="1">
      <c r="A168" s="65">
        <v>869</v>
      </c>
      <c r="B168" s="130" t="s">
        <v>897</v>
      </c>
      <c r="C168" s="273" t="s">
        <v>226</v>
      </c>
      <c r="D168" s="274">
        <v>6900</v>
      </c>
      <c r="E168" s="55">
        <v>1080</v>
      </c>
      <c r="F168" s="262">
        <f t="shared" si="14"/>
        <v>5820</v>
      </c>
      <c r="G168" s="140" t="s">
        <v>898</v>
      </c>
      <c r="H168" s="142"/>
      <c r="I168" s="368">
        <f t="shared" si="10"/>
        <v>3527.9139802539075</v>
      </c>
      <c r="J168" s="368">
        <f t="shared" si="11"/>
        <v>2975.7187485619916</v>
      </c>
    </row>
    <row r="169" spans="1:10" s="255" customFormat="1" ht="15" customHeight="1">
      <c r="A169" s="143"/>
      <c r="B169" s="144"/>
      <c r="C169" s="145"/>
      <c r="D169" s="275"/>
      <c r="E169" s="275"/>
      <c r="F169" s="275"/>
      <c r="G169" s="275"/>
      <c r="H169" s="276"/>
      <c r="I169" s="368">
        <f t="shared" si="10"/>
        <v>0</v>
      </c>
      <c r="J169" s="368">
        <f t="shared" si="11"/>
        <v>0</v>
      </c>
    </row>
    <row r="170" spans="1:10" s="258" customFormat="1" ht="60" customHeight="1">
      <c r="A170" s="146">
        <v>1044</v>
      </c>
      <c r="B170" s="53" t="s">
        <v>350</v>
      </c>
      <c r="C170" s="53" t="s">
        <v>899</v>
      </c>
      <c r="D170" s="262">
        <v>540</v>
      </c>
      <c r="E170" s="277"/>
      <c r="F170" s="262">
        <f>D170-E170</f>
        <v>540</v>
      </c>
      <c r="G170" s="278"/>
      <c r="H170" s="279"/>
      <c r="I170" s="368">
        <f t="shared" si="10"/>
        <v>276.09761584595799</v>
      </c>
      <c r="J170" s="368">
        <f t="shared" si="11"/>
        <v>276.09761584595799</v>
      </c>
    </row>
    <row r="171" spans="1:10" s="258" customFormat="1" ht="45" customHeight="1">
      <c r="A171" s="146">
        <v>1045</v>
      </c>
      <c r="B171" s="53" t="s">
        <v>351</v>
      </c>
      <c r="C171" s="53" t="s">
        <v>352</v>
      </c>
      <c r="D171" s="262">
        <v>1020</v>
      </c>
      <c r="E171" s="280"/>
      <c r="F171" s="262">
        <f t="shared" ref="F171:F188" si="15">D171-E171</f>
        <v>1020</v>
      </c>
      <c r="G171" s="278"/>
      <c r="H171" s="279"/>
      <c r="I171" s="368">
        <f t="shared" si="10"/>
        <v>521.51771882014282</v>
      </c>
      <c r="J171" s="368">
        <f t="shared" si="11"/>
        <v>521.51771882014282</v>
      </c>
    </row>
    <row r="172" spans="1:10" s="258" customFormat="1" ht="30" customHeight="1">
      <c r="A172" s="146">
        <v>1046</v>
      </c>
      <c r="B172" s="53" t="s">
        <v>353</v>
      </c>
      <c r="C172" s="53" t="s">
        <v>354</v>
      </c>
      <c r="D172" s="262">
        <v>4800</v>
      </c>
      <c r="E172" s="280"/>
      <c r="F172" s="262">
        <f t="shared" si="15"/>
        <v>4800</v>
      </c>
      <c r="G172" s="147"/>
      <c r="H172" s="279"/>
      <c r="I172" s="368">
        <f t="shared" si="10"/>
        <v>2454.2010297418487</v>
      </c>
      <c r="J172" s="368">
        <f t="shared" si="11"/>
        <v>2454.2010297418487</v>
      </c>
    </row>
    <row r="173" spans="1:10" s="258" customFormat="1" ht="30.75" customHeight="1">
      <c r="A173" s="146">
        <v>1047</v>
      </c>
      <c r="B173" s="53" t="s">
        <v>355</v>
      </c>
      <c r="C173" s="53" t="s">
        <v>356</v>
      </c>
      <c r="D173" s="262">
        <v>4800</v>
      </c>
      <c r="E173" s="277"/>
      <c r="F173" s="262">
        <f t="shared" si="15"/>
        <v>4800</v>
      </c>
      <c r="G173" s="278"/>
      <c r="H173" s="279"/>
      <c r="I173" s="368">
        <f t="shared" si="10"/>
        <v>2454.2010297418487</v>
      </c>
      <c r="J173" s="368">
        <f t="shared" si="11"/>
        <v>2454.2010297418487</v>
      </c>
    </row>
    <row r="174" spans="1:10" s="258" customFormat="1" ht="45" customHeight="1">
      <c r="A174" s="146">
        <v>1048</v>
      </c>
      <c r="B174" s="53" t="s">
        <v>357</v>
      </c>
      <c r="C174" s="53" t="s">
        <v>358</v>
      </c>
      <c r="D174" s="262">
        <v>3960</v>
      </c>
      <c r="E174" s="277"/>
      <c r="F174" s="262">
        <f t="shared" si="15"/>
        <v>3960</v>
      </c>
      <c r="G174" s="278"/>
      <c r="H174" s="279"/>
      <c r="I174" s="368">
        <f t="shared" si="10"/>
        <v>2024.7158495370252</v>
      </c>
      <c r="J174" s="368">
        <f t="shared" si="11"/>
        <v>2024.7158495370252</v>
      </c>
    </row>
    <row r="175" spans="1:10" s="258" customFormat="1" ht="45" customHeight="1">
      <c r="A175" s="146">
        <v>1049</v>
      </c>
      <c r="B175" s="53" t="s">
        <v>359</v>
      </c>
      <c r="C175" s="53" t="s">
        <v>360</v>
      </c>
      <c r="D175" s="262">
        <v>3960</v>
      </c>
      <c r="E175" s="277"/>
      <c r="F175" s="262">
        <f t="shared" si="15"/>
        <v>3960</v>
      </c>
      <c r="G175" s="278"/>
      <c r="H175" s="279"/>
      <c r="I175" s="368">
        <f t="shared" si="10"/>
        <v>2024.7158495370252</v>
      </c>
      <c r="J175" s="368">
        <f t="shared" si="11"/>
        <v>2024.7158495370252</v>
      </c>
    </row>
    <row r="176" spans="1:10" s="258" customFormat="1" ht="90" customHeight="1">
      <c r="A176" s="146">
        <v>1050</v>
      </c>
      <c r="B176" s="53" t="s">
        <v>361</v>
      </c>
      <c r="C176" s="121" t="s">
        <v>362</v>
      </c>
      <c r="D176" s="262">
        <v>72</v>
      </c>
      <c r="E176" s="277"/>
      <c r="F176" s="262">
        <f t="shared" si="15"/>
        <v>72</v>
      </c>
      <c r="G176" s="278"/>
      <c r="H176" s="279"/>
      <c r="I176" s="368">
        <f t="shared" si="10"/>
        <v>36.813015446127729</v>
      </c>
      <c r="J176" s="368">
        <f t="shared" si="11"/>
        <v>36.813015446127729</v>
      </c>
    </row>
    <row r="177" spans="1:10" s="258" customFormat="1" ht="135" customHeight="1">
      <c r="A177" s="146">
        <v>1051</v>
      </c>
      <c r="B177" s="53" t="s">
        <v>363</v>
      </c>
      <c r="C177" s="53" t="s">
        <v>364</v>
      </c>
      <c r="D177" s="262">
        <v>498</v>
      </c>
      <c r="E177" s="277"/>
      <c r="F177" s="262">
        <f t="shared" si="15"/>
        <v>498</v>
      </c>
      <c r="G177" s="278"/>
      <c r="H177" s="279"/>
      <c r="I177" s="368">
        <f t="shared" si="10"/>
        <v>254.62335683571681</v>
      </c>
      <c r="J177" s="368">
        <f t="shared" si="11"/>
        <v>254.62335683571681</v>
      </c>
    </row>
    <row r="178" spans="1:10" s="283" customFormat="1" ht="135" customHeight="1">
      <c r="A178" s="148">
        <v>1052</v>
      </c>
      <c r="B178" s="57" t="s">
        <v>365</v>
      </c>
      <c r="C178" s="57" t="s">
        <v>366</v>
      </c>
      <c r="D178" s="264">
        <v>540</v>
      </c>
      <c r="E178" s="277"/>
      <c r="F178" s="262">
        <f t="shared" si="15"/>
        <v>540</v>
      </c>
      <c r="G178" s="281"/>
      <c r="H178" s="282"/>
      <c r="I178" s="368">
        <f t="shared" si="10"/>
        <v>276.09761584595799</v>
      </c>
      <c r="J178" s="368">
        <f t="shared" si="11"/>
        <v>276.09761584595799</v>
      </c>
    </row>
    <row r="179" spans="1:10" s="258" customFormat="1" ht="165" customHeight="1">
      <c r="A179" s="146">
        <v>1053</v>
      </c>
      <c r="B179" s="53" t="s">
        <v>367</v>
      </c>
      <c r="C179" s="53" t="s">
        <v>368</v>
      </c>
      <c r="D179" s="262">
        <v>588</v>
      </c>
      <c r="E179" s="277"/>
      <c r="F179" s="262">
        <f t="shared" si="15"/>
        <v>588</v>
      </c>
      <c r="G179" s="278"/>
      <c r="H179" s="279"/>
      <c r="I179" s="368">
        <f t="shared" si="10"/>
        <v>300.63962614337646</v>
      </c>
      <c r="J179" s="368">
        <f t="shared" si="11"/>
        <v>300.63962614337646</v>
      </c>
    </row>
    <row r="180" spans="1:10" s="258" customFormat="1" ht="165" customHeight="1">
      <c r="A180" s="146">
        <v>1054</v>
      </c>
      <c r="B180" s="53" t="s">
        <v>369</v>
      </c>
      <c r="C180" s="53" t="s">
        <v>900</v>
      </c>
      <c r="D180" s="262">
        <v>600</v>
      </c>
      <c r="E180" s="277"/>
      <c r="F180" s="262">
        <f t="shared" si="15"/>
        <v>600</v>
      </c>
      <c r="G180" s="278"/>
      <c r="H180" s="279"/>
      <c r="I180" s="368">
        <f t="shared" si="10"/>
        <v>306.77512871773109</v>
      </c>
      <c r="J180" s="368">
        <f t="shared" si="11"/>
        <v>306.77512871773109</v>
      </c>
    </row>
    <row r="181" spans="1:10" s="258" customFormat="1" ht="180" customHeight="1">
      <c r="A181" s="146">
        <v>1055</v>
      </c>
      <c r="B181" s="53" t="s">
        <v>370</v>
      </c>
      <c r="C181" s="53" t="s">
        <v>371</v>
      </c>
      <c r="D181" s="262">
        <v>170</v>
      </c>
      <c r="E181" s="277"/>
      <c r="F181" s="262">
        <f t="shared" si="15"/>
        <v>170</v>
      </c>
      <c r="G181" s="278"/>
      <c r="H181" s="279"/>
      <c r="I181" s="368">
        <f t="shared" si="10"/>
        <v>86.919619803357151</v>
      </c>
      <c r="J181" s="368">
        <f t="shared" si="11"/>
        <v>86.919619803357151</v>
      </c>
    </row>
    <row r="182" spans="1:10" s="258" customFormat="1" ht="165" customHeight="1">
      <c r="A182" s="146">
        <v>1056</v>
      </c>
      <c r="B182" s="53" t="s">
        <v>372</v>
      </c>
      <c r="C182" s="53" t="s">
        <v>373</v>
      </c>
      <c r="D182" s="262">
        <v>648</v>
      </c>
      <c r="E182" s="277"/>
      <c r="F182" s="262">
        <f t="shared" si="15"/>
        <v>648</v>
      </c>
      <c r="G182" s="278"/>
      <c r="H182" s="279"/>
      <c r="I182" s="368">
        <f t="shared" si="10"/>
        <v>331.31713901514956</v>
      </c>
      <c r="J182" s="368">
        <f t="shared" si="11"/>
        <v>331.31713901514956</v>
      </c>
    </row>
    <row r="183" spans="1:10" s="258" customFormat="1" ht="87.75" customHeight="1">
      <c r="A183" s="146">
        <v>1057</v>
      </c>
      <c r="B183" s="53" t="s">
        <v>374</v>
      </c>
      <c r="C183" s="149" t="s">
        <v>375</v>
      </c>
      <c r="D183" s="262">
        <v>888</v>
      </c>
      <c r="E183" s="277"/>
      <c r="F183" s="262">
        <f t="shared" si="15"/>
        <v>888</v>
      </c>
      <c r="G183" s="278"/>
      <c r="H183" s="279"/>
      <c r="I183" s="368">
        <f t="shared" si="10"/>
        <v>454.02719050224204</v>
      </c>
      <c r="J183" s="368">
        <f t="shared" si="11"/>
        <v>454.02719050224204</v>
      </c>
    </row>
    <row r="184" spans="1:10" s="258" customFormat="1" ht="77.25">
      <c r="A184" s="146">
        <v>1058</v>
      </c>
      <c r="B184" s="53" t="s">
        <v>376</v>
      </c>
      <c r="C184" s="149" t="s">
        <v>377</v>
      </c>
      <c r="D184" s="262">
        <v>624</v>
      </c>
      <c r="E184" s="277"/>
      <c r="F184" s="262">
        <f t="shared" si="15"/>
        <v>624</v>
      </c>
      <c r="G184" s="278"/>
      <c r="H184" s="279"/>
      <c r="I184" s="368">
        <f t="shared" si="10"/>
        <v>319.04613386644036</v>
      </c>
      <c r="J184" s="368">
        <f t="shared" si="11"/>
        <v>319.04613386644036</v>
      </c>
    </row>
    <row r="185" spans="1:10" s="258" customFormat="1" ht="164.25" customHeight="1">
      <c r="A185" s="146">
        <v>1059</v>
      </c>
      <c r="B185" s="53" t="s">
        <v>369</v>
      </c>
      <c r="C185" s="53" t="s">
        <v>1496</v>
      </c>
      <c r="D185" s="262">
        <v>552</v>
      </c>
      <c r="E185" s="284"/>
      <c r="F185" s="262">
        <f t="shared" si="15"/>
        <v>552</v>
      </c>
      <c r="G185" s="285"/>
      <c r="H185" s="286"/>
      <c r="I185" s="368">
        <f t="shared" si="10"/>
        <v>282.23311842031262</v>
      </c>
      <c r="J185" s="368">
        <f t="shared" si="11"/>
        <v>282.23311842031262</v>
      </c>
    </row>
    <row r="186" spans="1:10" s="258" customFormat="1" ht="75.75" customHeight="1">
      <c r="A186" s="146">
        <v>1060</v>
      </c>
      <c r="B186" s="53" t="s">
        <v>378</v>
      </c>
      <c r="C186" s="287" t="s">
        <v>1497</v>
      </c>
      <c r="D186" s="262">
        <v>2520</v>
      </c>
      <c r="E186" s="277"/>
      <c r="F186" s="262">
        <f t="shared" si="15"/>
        <v>2520</v>
      </c>
      <c r="G186" s="278"/>
      <c r="H186" s="279"/>
      <c r="I186" s="368">
        <f t="shared" si="10"/>
        <v>1288.4555406144707</v>
      </c>
      <c r="J186" s="368">
        <f t="shared" si="11"/>
        <v>1288.4555406144707</v>
      </c>
    </row>
    <row r="187" spans="1:10" s="258" customFormat="1" ht="64.5" customHeight="1">
      <c r="A187" s="146">
        <v>1061</v>
      </c>
      <c r="B187" s="53" t="s">
        <v>1498</v>
      </c>
      <c r="C187" s="53" t="s">
        <v>1499</v>
      </c>
      <c r="D187" s="262">
        <v>2160</v>
      </c>
      <c r="E187" s="277"/>
      <c r="F187" s="262">
        <f t="shared" si="15"/>
        <v>2160</v>
      </c>
      <c r="G187" s="278"/>
      <c r="H187" s="279"/>
      <c r="I187" s="368">
        <f t="shared" si="10"/>
        <v>1104.390463383832</v>
      </c>
      <c r="J187" s="368">
        <f t="shared" si="11"/>
        <v>1104.390463383832</v>
      </c>
    </row>
    <row r="188" spans="1:10" s="288" customFormat="1" ht="43.5" customHeight="1">
      <c r="A188" s="146">
        <v>1062</v>
      </c>
      <c r="B188" s="53" t="s">
        <v>901</v>
      </c>
      <c r="C188" s="53" t="s">
        <v>902</v>
      </c>
      <c r="D188" s="262">
        <v>2520</v>
      </c>
      <c r="E188" s="284"/>
      <c r="F188" s="262">
        <f t="shared" si="15"/>
        <v>2520</v>
      </c>
      <c r="G188" s="285"/>
      <c r="H188" s="286"/>
      <c r="I188" s="368">
        <f t="shared" si="10"/>
        <v>1288.4555406144707</v>
      </c>
      <c r="J188" s="368">
        <f t="shared" si="11"/>
        <v>1288.4555406144707</v>
      </c>
    </row>
    <row r="189" spans="1:10" ht="15" customHeight="1">
      <c r="A189" s="105"/>
      <c r="B189" s="79" t="s">
        <v>711</v>
      </c>
      <c r="C189" s="100"/>
      <c r="D189" s="265"/>
      <c r="E189" s="265"/>
      <c r="F189" s="265"/>
      <c r="G189" s="265"/>
      <c r="H189" s="257"/>
      <c r="I189" s="368">
        <f t="shared" si="10"/>
        <v>0</v>
      </c>
      <c r="J189" s="368">
        <f t="shared" si="11"/>
        <v>0</v>
      </c>
    </row>
    <row r="190" spans="1:10" s="254" customFormat="1" ht="30" customHeight="1">
      <c r="A190" s="150">
        <v>1079</v>
      </c>
      <c r="B190" s="151" t="s">
        <v>712</v>
      </c>
      <c r="C190" s="151" t="s">
        <v>226</v>
      </c>
      <c r="D190" s="289">
        <v>6300</v>
      </c>
      <c r="E190" s="290">
        <v>1461.88</v>
      </c>
      <c r="F190" s="289">
        <f>D190-E190</f>
        <v>4838.12</v>
      </c>
      <c r="G190" s="152" t="s">
        <v>903</v>
      </c>
      <c r="H190" s="153"/>
      <c r="I190" s="368">
        <f t="shared" si="10"/>
        <v>3221.1388515361764</v>
      </c>
      <c r="J190" s="368">
        <f t="shared" si="11"/>
        <v>2473.6914762530487</v>
      </c>
    </row>
    <row r="191" spans="1:10" s="254" customFormat="1" ht="30" customHeight="1">
      <c r="A191" s="150">
        <v>1080</v>
      </c>
      <c r="B191" s="151" t="s">
        <v>713</v>
      </c>
      <c r="C191" s="151" t="s">
        <v>226</v>
      </c>
      <c r="D191" s="289">
        <v>7000</v>
      </c>
      <c r="E191" s="290">
        <v>1461.88</v>
      </c>
      <c r="F191" s="289">
        <f t="shared" ref="F191:F197" si="16">D191-E191</f>
        <v>5538.12</v>
      </c>
      <c r="G191" s="152" t="s">
        <v>903</v>
      </c>
      <c r="H191" s="153"/>
      <c r="I191" s="368">
        <f t="shared" si="10"/>
        <v>3579.0431683735296</v>
      </c>
      <c r="J191" s="368">
        <f t="shared" si="11"/>
        <v>2831.5957930904015</v>
      </c>
    </row>
    <row r="192" spans="1:10" s="254" customFormat="1" ht="30" customHeight="1">
      <c r="A192" s="150">
        <v>1081</v>
      </c>
      <c r="B192" s="151" t="s">
        <v>714</v>
      </c>
      <c r="C192" s="151" t="s">
        <v>226</v>
      </c>
      <c r="D192" s="289">
        <v>9000</v>
      </c>
      <c r="E192" s="290">
        <v>3200</v>
      </c>
      <c r="F192" s="289">
        <f t="shared" si="16"/>
        <v>5800</v>
      </c>
      <c r="G192" s="152" t="s">
        <v>904</v>
      </c>
      <c r="H192" s="153"/>
      <c r="I192" s="368">
        <f t="shared" si="10"/>
        <v>4601.6269307659668</v>
      </c>
      <c r="J192" s="368">
        <f t="shared" si="11"/>
        <v>2965.4929109380673</v>
      </c>
    </row>
    <row r="193" spans="1:10" s="254" customFormat="1" ht="30" customHeight="1">
      <c r="A193" s="150">
        <v>1082</v>
      </c>
      <c r="B193" s="151" t="s">
        <v>715</v>
      </c>
      <c r="C193" s="151" t="s">
        <v>226</v>
      </c>
      <c r="D193" s="289">
        <v>9000</v>
      </c>
      <c r="E193" s="290">
        <v>3200</v>
      </c>
      <c r="F193" s="289">
        <f t="shared" si="16"/>
        <v>5800</v>
      </c>
      <c r="G193" s="152" t="s">
        <v>904</v>
      </c>
      <c r="H193" s="153"/>
      <c r="I193" s="368">
        <f t="shared" si="10"/>
        <v>4601.6269307659668</v>
      </c>
      <c r="J193" s="368">
        <f t="shared" si="11"/>
        <v>2965.4929109380673</v>
      </c>
    </row>
    <row r="194" spans="1:10" s="254" customFormat="1" ht="30" customHeight="1">
      <c r="A194" s="150">
        <v>1083</v>
      </c>
      <c r="B194" s="151" t="s">
        <v>716</v>
      </c>
      <c r="C194" s="151" t="s">
        <v>226</v>
      </c>
      <c r="D194" s="289">
        <v>9000</v>
      </c>
      <c r="E194" s="290">
        <v>3200</v>
      </c>
      <c r="F194" s="289">
        <f t="shared" si="16"/>
        <v>5800</v>
      </c>
      <c r="G194" s="289" t="s">
        <v>904</v>
      </c>
      <c r="H194" s="153"/>
      <c r="I194" s="368">
        <f t="shared" si="10"/>
        <v>4601.6269307659668</v>
      </c>
      <c r="J194" s="368">
        <f t="shared" si="11"/>
        <v>2965.4929109380673</v>
      </c>
    </row>
    <row r="195" spans="1:10" s="254" customFormat="1" ht="15" customHeight="1">
      <c r="A195" s="150">
        <v>1084</v>
      </c>
      <c r="B195" s="151" t="s">
        <v>717</v>
      </c>
      <c r="C195" s="151" t="s">
        <v>226</v>
      </c>
      <c r="D195" s="289">
        <v>10000</v>
      </c>
      <c r="E195" s="290">
        <v>5544</v>
      </c>
      <c r="F195" s="289">
        <f t="shared" si="16"/>
        <v>4456</v>
      </c>
      <c r="G195" s="289" t="s">
        <v>905</v>
      </c>
      <c r="H195" s="153"/>
      <c r="I195" s="368">
        <f t="shared" si="10"/>
        <v>5112.9188119621849</v>
      </c>
      <c r="J195" s="368">
        <f t="shared" si="11"/>
        <v>2278.3166226103494</v>
      </c>
    </row>
    <row r="196" spans="1:10" s="254" customFormat="1" ht="15" customHeight="1">
      <c r="A196" s="150">
        <v>1085</v>
      </c>
      <c r="B196" s="151" t="s">
        <v>718</v>
      </c>
      <c r="C196" s="151" t="s">
        <v>226</v>
      </c>
      <c r="D196" s="289">
        <v>10000</v>
      </c>
      <c r="E196" s="290">
        <v>5544</v>
      </c>
      <c r="F196" s="289">
        <f t="shared" si="16"/>
        <v>4456</v>
      </c>
      <c r="G196" s="289" t="s">
        <v>905</v>
      </c>
      <c r="H196" s="153"/>
      <c r="I196" s="368">
        <f t="shared" ref="I196:I259" si="17">D196/I$2</f>
        <v>5112.9188119621849</v>
      </c>
      <c r="J196" s="368">
        <f t="shared" ref="J196:J259" si="18">F196/J$2</f>
        <v>2278.3166226103494</v>
      </c>
    </row>
    <row r="197" spans="1:10" s="254" customFormat="1" ht="15" customHeight="1">
      <c r="A197" s="150">
        <v>1086</v>
      </c>
      <c r="B197" s="151" t="s">
        <v>719</v>
      </c>
      <c r="C197" s="151" t="s">
        <v>226</v>
      </c>
      <c r="D197" s="289">
        <v>10000</v>
      </c>
      <c r="E197" s="290">
        <v>5544</v>
      </c>
      <c r="F197" s="289">
        <f t="shared" si="16"/>
        <v>4456</v>
      </c>
      <c r="G197" s="289" t="s">
        <v>905</v>
      </c>
      <c r="H197" s="153"/>
      <c r="I197" s="368">
        <f t="shared" si="17"/>
        <v>5112.9188119621849</v>
      </c>
      <c r="J197" s="368">
        <f t="shared" si="18"/>
        <v>2278.3166226103494</v>
      </c>
    </row>
    <row r="198" spans="1:10" ht="15">
      <c r="A198" s="154"/>
      <c r="B198" s="79" t="s">
        <v>720</v>
      </c>
      <c r="C198" s="100"/>
      <c r="D198" s="257"/>
      <c r="E198" s="291"/>
      <c r="F198" s="265"/>
      <c r="G198" s="265"/>
      <c r="H198" s="155"/>
      <c r="I198" s="368">
        <f t="shared" si="17"/>
        <v>0</v>
      </c>
      <c r="J198" s="368">
        <f t="shared" si="18"/>
        <v>0</v>
      </c>
    </row>
    <row r="199" spans="1:10" ht="39">
      <c r="A199" s="156">
        <v>1091</v>
      </c>
      <c r="B199" s="53" t="s">
        <v>721</v>
      </c>
      <c r="C199" s="53" t="s">
        <v>723</v>
      </c>
      <c r="D199" s="262">
        <v>600</v>
      </c>
      <c r="E199" s="292"/>
      <c r="F199" s="273">
        <v>600</v>
      </c>
      <c r="G199" s="273"/>
      <c r="H199" s="157" t="s">
        <v>906</v>
      </c>
      <c r="I199" s="368">
        <f t="shared" si="17"/>
        <v>306.77512871773109</v>
      </c>
      <c r="J199" s="368">
        <f t="shared" si="18"/>
        <v>306.77512871773109</v>
      </c>
    </row>
    <row r="200" spans="1:10" ht="39" customHeight="1">
      <c r="A200" s="146">
        <v>1092</v>
      </c>
      <c r="B200" s="53" t="s">
        <v>722</v>
      </c>
      <c r="C200" s="53" t="s">
        <v>724</v>
      </c>
      <c r="D200" s="262">
        <v>600</v>
      </c>
      <c r="E200" s="292"/>
      <c r="F200" s="273">
        <v>600</v>
      </c>
      <c r="G200" s="273"/>
      <c r="H200" s="157" t="s">
        <v>906</v>
      </c>
      <c r="I200" s="368">
        <f t="shared" si="17"/>
        <v>306.77512871773109</v>
      </c>
      <c r="J200" s="368">
        <f t="shared" si="18"/>
        <v>306.77512871773109</v>
      </c>
    </row>
    <row r="201" spans="1:10" ht="29.25" customHeight="1">
      <c r="A201" s="105"/>
      <c r="B201" s="79" t="s">
        <v>907</v>
      </c>
      <c r="C201" s="106"/>
      <c r="D201" s="257"/>
      <c r="E201" s="257"/>
      <c r="F201" s="257"/>
      <c r="G201" s="257"/>
      <c r="H201" s="158"/>
      <c r="I201" s="368">
        <f t="shared" si="17"/>
        <v>0</v>
      </c>
      <c r="J201" s="368">
        <f t="shared" si="18"/>
        <v>0</v>
      </c>
    </row>
    <row r="202" spans="1:10" ht="15" customHeight="1">
      <c r="A202" s="146">
        <v>1093</v>
      </c>
      <c r="B202" s="53" t="s">
        <v>908</v>
      </c>
      <c r="C202" s="121" t="s">
        <v>909</v>
      </c>
      <c r="D202" s="262">
        <v>2122</v>
      </c>
      <c r="E202" s="292"/>
      <c r="F202" s="262">
        <f>D202-E202</f>
        <v>2122</v>
      </c>
      <c r="G202" s="293"/>
      <c r="H202" s="294"/>
      <c r="I202" s="368">
        <f t="shared" si="17"/>
        <v>1084.9613718983755</v>
      </c>
      <c r="J202" s="368">
        <f t="shared" si="18"/>
        <v>1084.9613718983755</v>
      </c>
    </row>
    <row r="203" spans="1:10" ht="15" customHeight="1">
      <c r="A203" s="146">
        <v>1094</v>
      </c>
      <c r="B203" s="53" t="s">
        <v>910</v>
      </c>
      <c r="C203" s="121" t="s">
        <v>909</v>
      </c>
      <c r="D203" s="262">
        <v>2122</v>
      </c>
      <c r="E203" s="295"/>
      <c r="F203" s="262">
        <f t="shared" ref="F203:F229" si="19">D203-E203</f>
        <v>2122</v>
      </c>
      <c r="G203" s="293"/>
      <c r="H203" s="294"/>
      <c r="I203" s="368">
        <f t="shared" si="17"/>
        <v>1084.9613718983755</v>
      </c>
      <c r="J203" s="368">
        <f t="shared" si="18"/>
        <v>1084.9613718983755</v>
      </c>
    </row>
    <row r="204" spans="1:10" ht="15" customHeight="1">
      <c r="A204" s="146">
        <v>1095</v>
      </c>
      <c r="B204" s="53" t="s">
        <v>911</v>
      </c>
      <c r="C204" s="121" t="s">
        <v>909</v>
      </c>
      <c r="D204" s="262">
        <v>2274</v>
      </c>
      <c r="E204" s="295"/>
      <c r="F204" s="262">
        <f t="shared" si="19"/>
        <v>2274</v>
      </c>
      <c r="G204" s="293"/>
      <c r="H204" s="294"/>
      <c r="I204" s="368">
        <f t="shared" si="17"/>
        <v>1162.677737840201</v>
      </c>
      <c r="J204" s="368">
        <f t="shared" si="18"/>
        <v>1162.677737840201</v>
      </c>
    </row>
    <row r="205" spans="1:10" ht="15" customHeight="1">
      <c r="A205" s="146">
        <v>1096</v>
      </c>
      <c r="B205" s="53" t="s">
        <v>912</v>
      </c>
      <c r="C205" s="121" t="s">
        <v>909</v>
      </c>
      <c r="D205" s="262">
        <v>2244</v>
      </c>
      <c r="E205" s="292"/>
      <c r="F205" s="262">
        <f t="shared" si="19"/>
        <v>2244</v>
      </c>
      <c r="G205" s="293"/>
      <c r="H205" s="294"/>
      <c r="I205" s="368">
        <f t="shared" si="17"/>
        <v>1147.3389814043144</v>
      </c>
      <c r="J205" s="368">
        <f t="shared" si="18"/>
        <v>1147.3389814043144</v>
      </c>
    </row>
    <row r="206" spans="1:10" ht="15" customHeight="1">
      <c r="A206" s="146">
        <v>1097</v>
      </c>
      <c r="B206" s="53" t="s">
        <v>913</v>
      </c>
      <c r="C206" s="121" t="s">
        <v>909</v>
      </c>
      <c r="D206" s="262">
        <v>2244</v>
      </c>
      <c r="E206" s="292"/>
      <c r="F206" s="262">
        <f t="shared" si="19"/>
        <v>2244</v>
      </c>
      <c r="G206" s="293"/>
      <c r="H206" s="294"/>
      <c r="I206" s="368">
        <f t="shared" si="17"/>
        <v>1147.3389814043144</v>
      </c>
      <c r="J206" s="368">
        <f t="shared" si="18"/>
        <v>1147.3389814043144</v>
      </c>
    </row>
    <row r="207" spans="1:10" ht="15" customHeight="1">
      <c r="A207" s="146">
        <v>1098</v>
      </c>
      <c r="B207" s="53" t="s">
        <v>914</v>
      </c>
      <c r="C207" s="121" t="s">
        <v>915</v>
      </c>
      <c r="D207" s="262">
        <v>2244</v>
      </c>
      <c r="E207" s="292"/>
      <c r="F207" s="262">
        <f t="shared" si="19"/>
        <v>2244</v>
      </c>
      <c r="G207" s="293"/>
      <c r="H207" s="294"/>
      <c r="I207" s="368">
        <f t="shared" si="17"/>
        <v>1147.3389814043144</v>
      </c>
      <c r="J207" s="368">
        <f t="shared" si="18"/>
        <v>1147.3389814043144</v>
      </c>
    </row>
    <row r="208" spans="1:10" ht="15" customHeight="1">
      <c r="A208" s="146">
        <v>1099</v>
      </c>
      <c r="B208" s="53" t="s">
        <v>916</v>
      </c>
      <c r="C208" s="121" t="s">
        <v>915</v>
      </c>
      <c r="D208" s="262">
        <v>1782</v>
      </c>
      <c r="E208" s="292"/>
      <c r="F208" s="262">
        <f t="shared" si="19"/>
        <v>1782</v>
      </c>
      <c r="G208" s="293"/>
      <c r="H208" s="294"/>
      <c r="I208" s="368">
        <f t="shared" si="17"/>
        <v>911.12213229166139</v>
      </c>
      <c r="J208" s="368">
        <f t="shared" si="18"/>
        <v>911.12213229166139</v>
      </c>
    </row>
    <row r="209" spans="1:10" ht="30" customHeight="1">
      <c r="A209" s="146">
        <v>1100</v>
      </c>
      <c r="B209" s="53" t="s">
        <v>917</v>
      </c>
      <c r="C209" s="121" t="s">
        <v>915</v>
      </c>
      <c r="D209" s="262">
        <v>1560</v>
      </c>
      <c r="E209" s="292"/>
      <c r="F209" s="262">
        <f t="shared" si="19"/>
        <v>1560</v>
      </c>
      <c r="G209" s="293"/>
      <c r="H209" s="294"/>
      <c r="I209" s="368">
        <f t="shared" si="17"/>
        <v>797.61533466610081</v>
      </c>
      <c r="J209" s="368">
        <f t="shared" si="18"/>
        <v>797.61533466610081</v>
      </c>
    </row>
    <row r="210" spans="1:10" ht="30" customHeight="1">
      <c r="A210" s="146">
        <v>1101</v>
      </c>
      <c r="B210" s="53" t="s">
        <v>917</v>
      </c>
      <c r="C210" s="121" t="s">
        <v>918</v>
      </c>
      <c r="D210" s="262">
        <v>1590</v>
      </c>
      <c r="E210" s="292"/>
      <c r="F210" s="262">
        <f>D210-E210</f>
        <v>1590</v>
      </c>
      <c r="G210" s="293"/>
      <c r="H210" s="294"/>
      <c r="I210" s="368">
        <f t="shared" si="17"/>
        <v>812.95409110198739</v>
      </c>
      <c r="J210" s="368">
        <f t="shared" si="18"/>
        <v>812.95409110198739</v>
      </c>
    </row>
    <row r="211" spans="1:10" ht="30" customHeight="1">
      <c r="A211" s="146">
        <v>1102</v>
      </c>
      <c r="B211" s="53" t="s">
        <v>919</v>
      </c>
      <c r="C211" s="121" t="s">
        <v>915</v>
      </c>
      <c r="D211" s="262">
        <v>1590</v>
      </c>
      <c r="E211" s="292"/>
      <c r="F211" s="262">
        <f t="shared" si="19"/>
        <v>1590</v>
      </c>
      <c r="G211" s="293"/>
      <c r="H211" s="294"/>
      <c r="I211" s="368">
        <f t="shared" si="17"/>
        <v>812.95409110198739</v>
      </c>
      <c r="J211" s="368">
        <f t="shared" si="18"/>
        <v>812.95409110198739</v>
      </c>
    </row>
    <row r="212" spans="1:10" ht="30" customHeight="1">
      <c r="A212" s="146">
        <v>1103</v>
      </c>
      <c r="B212" s="53" t="s">
        <v>919</v>
      </c>
      <c r="C212" s="121" t="s">
        <v>918</v>
      </c>
      <c r="D212" s="262">
        <v>1686</v>
      </c>
      <c r="E212" s="292"/>
      <c r="F212" s="262">
        <f>D212-E212</f>
        <v>1686</v>
      </c>
      <c r="G212" s="293"/>
      <c r="H212" s="294"/>
      <c r="I212" s="368">
        <f t="shared" si="17"/>
        <v>862.03811169682433</v>
      </c>
      <c r="J212" s="368">
        <f t="shared" si="18"/>
        <v>862.03811169682433</v>
      </c>
    </row>
    <row r="213" spans="1:10" ht="30" customHeight="1">
      <c r="A213" s="146">
        <v>1104</v>
      </c>
      <c r="B213" s="53" t="s">
        <v>920</v>
      </c>
      <c r="C213" s="121" t="s">
        <v>915</v>
      </c>
      <c r="D213" s="262">
        <v>1590</v>
      </c>
      <c r="E213" s="292"/>
      <c r="F213" s="262">
        <f t="shared" si="19"/>
        <v>1590</v>
      </c>
      <c r="G213" s="293"/>
      <c r="H213" s="294"/>
      <c r="I213" s="368">
        <f t="shared" si="17"/>
        <v>812.95409110198739</v>
      </c>
      <c r="J213" s="368">
        <f t="shared" si="18"/>
        <v>812.95409110198739</v>
      </c>
    </row>
    <row r="214" spans="1:10" ht="30" customHeight="1">
      <c r="A214" s="146">
        <v>1105</v>
      </c>
      <c r="B214" s="53" t="s">
        <v>920</v>
      </c>
      <c r="C214" s="121" t="s">
        <v>918</v>
      </c>
      <c r="D214" s="262">
        <v>1704</v>
      </c>
      <c r="E214" s="292"/>
      <c r="F214" s="262">
        <f>D214-E214</f>
        <v>1704</v>
      </c>
      <c r="G214" s="293"/>
      <c r="H214" s="294"/>
      <c r="I214" s="368">
        <f t="shared" si="17"/>
        <v>871.24136555835628</v>
      </c>
      <c r="J214" s="368">
        <f t="shared" si="18"/>
        <v>871.24136555835628</v>
      </c>
    </row>
    <row r="215" spans="1:10" ht="30" customHeight="1">
      <c r="A215" s="146">
        <v>1106</v>
      </c>
      <c r="B215" s="53" t="s">
        <v>921</v>
      </c>
      <c r="C215" s="121" t="s">
        <v>915</v>
      </c>
      <c r="D215" s="262">
        <v>1782</v>
      </c>
      <c r="E215" s="292"/>
      <c r="F215" s="262">
        <f t="shared" si="19"/>
        <v>1782</v>
      </c>
      <c r="G215" s="293"/>
      <c r="H215" s="294"/>
      <c r="I215" s="368">
        <f t="shared" si="17"/>
        <v>911.12213229166139</v>
      </c>
      <c r="J215" s="368">
        <f t="shared" si="18"/>
        <v>911.12213229166139</v>
      </c>
    </row>
    <row r="216" spans="1:10" ht="30" customHeight="1">
      <c r="A216" s="146">
        <v>1107</v>
      </c>
      <c r="B216" s="53" t="s">
        <v>921</v>
      </c>
      <c r="C216" s="121" t="s">
        <v>918</v>
      </c>
      <c r="D216" s="262">
        <v>1896</v>
      </c>
      <c r="E216" s="292"/>
      <c r="F216" s="262">
        <f t="shared" si="19"/>
        <v>1896</v>
      </c>
      <c r="G216" s="293"/>
      <c r="H216" s="294"/>
      <c r="I216" s="368">
        <f t="shared" si="17"/>
        <v>969.40940674803028</v>
      </c>
      <c r="J216" s="368">
        <f t="shared" si="18"/>
        <v>969.40940674803028</v>
      </c>
    </row>
    <row r="217" spans="1:10" ht="30" customHeight="1">
      <c r="A217" s="146">
        <v>1108</v>
      </c>
      <c r="B217" s="53" t="s">
        <v>922</v>
      </c>
      <c r="C217" s="121" t="s">
        <v>915</v>
      </c>
      <c r="D217" s="262">
        <v>1782</v>
      </c>
      <c r="E217" s="292"/>
      <c r="F217" s="262">
        <f t="shared" si="19"/>
        <v>1782</v>
      </c>
      <c r="G217" s="293"/>
      <c r="H217" s="294"/>
      <c r="I217" s="368">
        <f t="shared" si="17"/>
        <v>911.12213229166139</v>
      </c>
      <c r="J217" s="368">
        <f t="shared" si="18"/>
        <v>911.12213229166139</v>
      </c>
    </row>
    <row r="218" spans="1:10" ht="30" customHeight="1">
      <c r="A218" s="146">
        <v>1109</v>
      </c>
      <c r="B218" s="53" t="s">
        <v>922</v>
      </c>
      <c r="C218" s="121" t="s">
        <v>918</v>
      </c>
      <c r="D218" s="262">
        <v>1836</v>
      </c>
      <c r="E218" s="292"/>
      <c r="F218" s="262">
        <f t="shared" si="19"/>
        <v>1836</v>
      </c>
      <c r="G218" s="293"/>
      <c r="H218" s="294"/>
      <c r="I218" s="368">
        <f t="shared" si="17"/>
        <v>938.73189387625712</v>
      </c>
      <c r="J218" s="368">
        <f t="shared" si="18"/>
        <v>938.73189387625712</v>
      </c>
    </row>
    <row r="219" spans="1:10" ht="30" customHeight="1">
      <c r="A219" s="146">
        <v>1110</v>
      </c>
      <c r="B219" s="53" t="s">
        <v>923</v>
      </c>
      <c r="C219" s="121" t="s">
        <v>915</v>
      </c>
      <c r="D219" s="262">
        <v>1782</v>
      </c>
      <c r="E219" s="292"/>
      <c r="F219" s="262">
        <f t="shared" si="19"/>
        <v>1782</v>
      </c>
      <c r="G219" s="293"/>
      <c r="H219" s="294"/>
      <c r="I219" s="368">
        <f t="shared" si="17"/>
        <v>911.12213229166139</v>
      </c>
      <c r="J219" s="368">
        <f t="shared" si="18"/>
        <v>911.12213229166139</v>
      </c>
    </row>
    <row r="220" spans="1:10" ht="33" customHeight="1">
      <c r="A220" s="146">
        <v>1111</v>
      </c>
      <c r="B220" s="53" t="s">
        <v>923</v>
      </c>
      <c r="C220" s="121" t="s">
        <v>918</v>
      </c>
      <c r="D220" s="262">
        <v>1836</v>
      </c>
      <c r="E220" s="292"/>
      <c r="F220" s="262">
        <f>D220-E220</f>
        <v>1836</v>
      </c>
      <c r="G220" s="293"/>
      <c r="H220" s="294"/>
      <c r="I220" s="368">
        <f t="shared" si="17"/>
        <v>938.73189387625712</v>
      </c>
      <c r="J220" s="368">
        <f t="shared" si="18"/>
        <v>938.73189387625712</v>
      </c>
    </row>
    <row r="221" spans="1:10" ht="30">
      <c r="A221" s="146">
        <v>1112</v>
      </c>
      <c r="B221" s="53" t="s">
        <v>924</v>
      </c>
      <c r="C221" s="121" t="s">
        <v>915</v>
      </c>
      <c r="D221" s="159">
        <v>1752</v>
      </c>
      <c r="E221" s="160"/>
      <c r="F221" s="262">
        <f t="shared" si="19"/>
        <v>1752</v>
      </c>
      <c r="G221" s="161"/>
      <c r="H221" s="162"/>
      <c r="I221" s="368">
        <f t="shared" si="17"/>
        <v>895.78337585577481</v>
      </c>
      <c r="J221" s="368">
        <f t="shared" si="18"/>
        <v>895.78337585577481</v>
      </c>
    </row>
    <row r="222" spans="1:10" ht="30" customHeight="1">
      <c r="A222" s="146">
        <v>1113</v>
      </c>
      <c r="B222" s="53" t="s">
        <v>924</v>
      </c>
      <c r="C222" s="121" t="s">
        <v>918</v>
      </c>
      <c r="D222" s="159">
        <v>1770</v>
      </c>
      <c r="E222" s="160"/>
      <c r="F222" s="262">
        <f t="shared" si="19"/>
        <v>1770</v>
      </c>
      <c r="G222" s="161"/>
      <c r="H222" s="162"/>
      <c r="I222" s="368">
        <f t="shared" si="17"/>
        <v>904.98662971730676</v>
      </c>
      <c r="J222" s="368">
        <f t="shared" si="18"/>
        <v>904.98662971730676</v>
      </c>
    </row>
    <row r="223" spans="1:10" ht="30">
      <c r="A223" s="146">
        <v>1114</v>
      </c>
      <c r="B223" s="53" t="s">
        <v>925</v>
      </c>
      <c r="C223" s="121" t="s">
        <v>915</v>
      </c>
      <c r="D223" s="159">
        <v>1782</v>
      </c>
      <c r="E223" s="160"/>
      <c r="F223" s="262">
        <f t="shared" si="19"/>
        <v>1782</v>
      </c>
      <c r="G223" s="161"/>
      <c r="H223" s="162"/>
      <c r="I223" s="368">
        <f t="shared" si="17"/>
        <v>911.12213229166139</v>
      </c>
      <c r="J223" s="368">
        <f t="shared" si="18"/>
        <v>911.12213229166139</v>
      </c>
    </row>
    <row r="224" spans="1:10" ht="30">
      <c r="A224" s="146">
        <v>1115</v>
      </c>
      <c r="B224" s="53" t="s">
        <v>925</v>
      </c>
      <c r="C224" s="121" t="s">
        <v>918</v>
      </c>
      <c r="D224" s="159">
        <v>1836</v>
      </c>
      <c r="E224" s="160"/>
      <c r="F224" s="262">
        <f>D224-E224</f>
        <v>1836</v>
      </c>
      <c r="G224" s="161"/>
      <c r="H224" s="162"/>
      <c r="I224" s="368">
        <f t="shared" si="17"/>
        <v>938.73189387625712</v>
      </c>
      <c r="J224" s="368">
        <f t="shared" si="18"/>
        <v>938.73189387625712</v>
      </c>
    </row>
    <row r="225" spans="1:10" ht="30">
      <c r="A225" s="146">
        <v>1116</v>
      </c>
      <c r="B225" s="53" t="s">
        <v>926</v>
      </c>
      <c r="C225" s="121" t="s">
        <v>915</v>
      </c>
      <c r="D225" s="159">
        <v>1782</v>
      </c>
      <c r="E225" s="160"/>
      <c r="F225" s="262">
        <f t="shared" si="19"/>
        <v>1782</v>
      </c>
      <c r="G225" s="161"/>
      <c r="H225" s="162"/>
      <c r="I225" s="368">
        <f t="shared" si="17"/>
        <v>911.12213229166139</v>
      </c>
      <c r="J225" s="368">
        <f t="shared" si="18"/>
        <v>911.12213229166139</v>
      </c>
    </row>
    <row r="226" spans="1:10" ht="30" customHeight="1">
      <c r="A226" s="146">
        <v>1117</v>
      </c>
      <c r="B226" s="53" t="s">
        <v>926</v>
      </c>
      <c r="C226" s="121" t="s">
        <v>918</v>
      </c>
      <c r="D226" s="159">
        <v>1848</v>
      </c>
      <c r="E226" s="160"/>
      <c r="F226" s="262">
        <f>D226-E226</f>
        <v>1848</v>
      </c>
      <c r="G226" s="161"/>
      <c r="H226" s="162"/>
      <c r="I226" s="368">
        <f t="shared" si="17"/>
        <v>944.86739645061175</v>
      </c>
      <c r="J226" s="368">
        <f t="shared" si="18"/>
        <v>944.86739645061175</v>
      </c>
    </row>
    <row r="227" spans="1:10" ht="30" customHeight="1">
      <c r="A227" s="146">
        <v>1118</v>
      </c>
      <c r="B227" s="53" t="s">
        <v>927</v>
      </c>
      <c r="C227" s="121" t="s">
        <v>915</v>
      </c>
      <c r="D227" s="159">
        <v>1782</v>
      </c>
      <c r="E227" s="160"/>
      <c r="F227" s="262">
        <f t="shared" si="19"/>
        <v>1782</v>
      </c>
      <c r="G227" s="161"/>
      <c r="H227" s="162"/>
      <c r="I227" s="368">
        <f t="shared" si="17"/>
        <v>911.12213229166139</v>
      </c>
      <c r="J227" s="368">
        <f t="shared" si="18"/>
        <v>911.12213229166139</v>
      </c>
    </row>
    <row r="228" spans="1:10" ht="30" customHeight="1">
      <c r="A228" s="146">
        <v>1119</v>
      </c>
      <c r="B228" s="53" t="s">
        <v>927</v>
      </c>
      <c r="C228" s="121" t="s">
        <v>918</v>
      </c>
      <c r="D228" s="159">
        <v>1806</v>
      </c>
      <c r="E228" s="160"/>
      <c r="F228" s="262">
        <f>D228-E228</f>
        <v>1806</v>
      </c>
      <c r="G228" s="161"/>
      <c r="H228" s="162"/>
      <c r="I228" s="368">
        <f t="shared" si="17"/>
        <v>923.39313744037065</v>
      </c>
      <c r="J228" s="368">
        <f t="shared" si="18"/>
        <v>923.39313744037065</v>
      </c>
    </row>
    <row r="229" spans="1:10" ht="30" customHeight="1">
      <c r="A229" s="146">
        <v>1120</v>
      </c>
      <c r="B229" s="53" t="s">
        <v>928</v>
      </c>
      <c r="C229" s="121" t="s">
        <v>915</v>
      </c>
      <c r="D229" s="159">
        <v>1797</v>
      </c>
      <c r="E229" s="160"/>
      <c r="F229" s="262">
        <f t="shared" si="19"/>
        <v>1797</v>
      </c>
      <c r="G229" s="161"/>
      <c r="H229" s="162"/>
      <c r="I229" s="368">
        <f t="shared" si="17"/>
        <v>918.79151050960468</v>
      </c>
      <c r="J229" s="368">
        <f t="shared" si="18"/>
        <v>918.79151050960468</v>
      </c>
    </row>
    <row r="230" spans="1:10" ht="30" customHeight="1">
      <c r="A230" s="146">
        <v>1121</v>
      </c>
      <c r="B230" s="53" t="s">
        <v>928</v>
      </c>
      <c r="C230" s="121" t="s">
        <v>918</v>
      </c>
      <c r="D230" s="159">
        <v>1896</v>
      </c>
      <c r="E230" s="160"/>
      <c r="F230" s="262">
        <f>D230-E230</f>
        <v>1896</v>
      </c>
      <c r="G230" s="161"/>
      <c r="H230" s="162"/>
      <c r="I230" s="368">
        <f t="shared" si="17"/>
        <v>969.40940674803028</v>
      </c>
      <c r="J230" s="368">
        <f t="shared" si="18"/>
        <v>969.40940674803028</v>
      </c>
    </row>
    <row r="231" spans="1:10" ht="23.25" customHeight="1">
      <c r="A231" s="48"/>
      <c r="B231" s="79" t="s">
        <v>379</v>
      </c>
      <c r="C231" s="100"/>
      <c r="D231" s="158"/>
      <c r="E231" s="158"/>
      <c r="F231" s="158"/>
      <c r="G231" s="163"/>
      <c r="H231" s="163"/>
      <c r="I231" s="368">
        <f t="shared" si="17"/>
        <v>0</v>
      </c>
      <c r="J231" s="368">
        <f t="shared" si="18"/>
        <v>0</v>
      </c>
    </row>
    <row r="232" spans="1:10" s="253" customFormat="1" ht="15">
      <c r="A232" s="56">
        <v>1122</v>
      </c>
      <c r="B232" s="57" t="s">
        <v>380</v>
      </c>
      <c r="C232" s="57" t="s">
        <v>381</v>
      </c>
      <c r="D232" s="164">
        <v>2530</v>
      </c>
      <c r="E232" s="160"/>
      <c r="F232" s="164">
        <f t="shared" ref="F232:F259" si="20">D232-E232</f>
        <v>2530</v>
      </c>
      <c r="G232" s="165"/>
      <c r="H232" s="166"/>
      <c r="I232" s="368">
        <f t="shared" si="17"/>
        <v>1293.5684594264328</v>
      </c>
      <c r="J232" s="368">
        <f t="shared" si="18"/>
        <v>1293.5684594264328</v>
      </c>
    </row>
    <row r="233" spans="1:10" s="253" customFormat="1" ht="30">
      <c r="A233" s="56">
        <v>1123</v>
      </c>
      <c r="B233" s="57" t="s">
        <v>929</v>
      </c>
      <c r="C233" s="57" t="s">
        <v>382</v>
      </c>
      <c r="D233" s="164">
        <v>2600</v>
      </c>
      <c r="E233" s="160"/>
      <c r="F233" s="164">
        <f t="shared" si="20"/>
        <v>2600</v>
      </c>
      <c r="G233" s="165"/>
      <c r="H233" s="166"/>
      <c r="I233" s="368">
        <f t="shared" si="17"/>
        <v>1329.3588911101681</v>
      </c>
      <c r="J233" s="368">
        <f t="shared" si="18"/>
        <v>1329.3588911101681</v>
      </c>
    </row>
    <row r="234" spans="1:10" s="253" customFormat="1" ht="60">
      <c r="A234" s="56">
        <v>1124</v>
      </c>
      <c r="B234" s="57" t="s">
        <v>383</v>
      </c>
      <c r="C234" s="57" t="s">
        <v>384</v>
      </c>
      <c r="D234" s="164">
        <v>2200</v>
      </c>
      <c r="E234" s="160"/>
      <c r="F234" s="164">
        <f t="shared" si="20"/>
        <v>2200</v>
      </c>
      <c r="G234" s="167"/>
      <c r="H234" s="166"/>
      <c r="I234" s="368">
        <f t="shared" si="17"/>
        <v>1124.8421386316807</v>
      </c>
      <c r="J234" s="368">
        <f t="shared" si="18"/>
        <v>1124.8421386316807</v>
      </c>
    </row>
    <row r="235" spans="1:10" s="253" customFormat="1" ht="30" customHeight="1">
      <c r="A235" s="56">
        <v>1125</v>
      </c>
      <c r="B235" s="57" t="s">
        <v>385</v>
      </c>
      <c r="C235" s="57" t="s">
        <v>386</v>
      </c>
      <c r="D235" s="164">
        <v>2300</v>
      </c>
      <c r="E235" s="160"/>
      <c r="F235" s="164">
        <f t="shared" si="20"/>
        <v>2300</v>
      </c>
      <c r="G235" s="167"/>
      <c r="H235" s="166"/>
      <c r="I235" s="368">
        <f t="shared" si="17"/>
        <v>1175.9713267513025</v>
      </c>
      <c r="J235" s="368">
        <f t="shared" si="18"/>
        <v>1175.9713267513025</v>
      </c>
    </row>
    <row r="236" spans="1:10" s="253" customFormat="1" ht="30" customHeight="1">
      <c r="A236" s="56">
        <v>1126</v>
      </c>
      <c r="B236" s="57" t="s">
        <v>387</v>
      </c>
      <c r="C236" s="57" t="s">
        <v>388</v>
      </c>
      <c r="D236" s="164">
        <v>1850</v>
      </c>
      <c r="E236" s="160"/>
      <c r="F236" s="164">
        <f t="shared" si="20"/>
        <v>1850</v>
      </c>
      <c r="G236" s="167"/>
      <c r="H236" s="166"/>
      <c r="I236" s="368">
        <f t="shared" si="17"/>
        <v>945.88998021300426</v>
      </c>
      <c r="J236" s="368">
        <f t="shared" si="18"/>
        <v>945.88998021300426</v>
      </c>
    </row>
    <row r="237" spans="1:10" s="253" customFormat="1" ht="30" customHeight="1">
      <c r="A237" s="56">
        <v>1127</v>
      </c>
      <c r="B237" s="57" t="s">
        <v>389</v>
      </c>
      <c r="C237" s="57" t="s">
        <v>390</v>
      </c>
      <c r="D237" s="164">
        <v>80</v>
      </c>
      <c r="E237" s="160"/>
      <c r="F237" s="164">
        <f t="shared" si="20"/>
        <v>80</v>
      </c>
      <c r="G237" s="167"/>
      <c r="H237" s="166"/>
      <c r="I237" s="368">
        <f t="shared" si="17"/>
        <v>40.903350495697481</v>
      </c>
      <c r="J237" s="368">
        <f t="shared" si="18"/>
        <v>40.903350495697481</v>
      </c>
    </row>
    <row r="238" spans="1:10" s="253" customFormat="1" ht="15" customHeight="1">
      <c r="A238" s="56">
        <v>1128</v>
      </c>
      <c r="B238" s="57" t="s">
        <v>391</v>
      </c>
      <c r="C238" s="57" t="s">
        <v>392</v>
      </c>
      <c r="D238" s="164">
        <v>80</v>
      </c>
      <c r="E238" s="160"/>
      <c r="F238" s="164">
        <f t="shared" si="20"/>
        <v>80</v>
      </c>
      <c r="G238" s="167"/>
      <c r="H238" s="166"/>
      <c r="I238" s="368">
        <f t="shared" si="17"/>
        <v>40.903350495697481</v>
      </c>
      <c r="J238" s="368">
        <f t="shared" si="18"/>
        <v>40.903350495697481</v>
      </c>
    </row>
    <row r="239" spans="1:10" s="253" customFormat="1" ht="30" customHeight="1">
      <c r="A239" s="56">
        <v>1129</v>
      </c>
      <c r="B239" s="57" t="s">
        <v>393</v>
      </c>
      <c r="C239" s="57" t="s">
        <v>390</v>
      </c>
      <c r="D239" s="164">
        <v>80</v>
      </c>
      <c r="E239" s="160"/>
      <c r="F239" s="164">
        <f t="shared" si="20"/>
        <v>80</v>
      </c>
      <c r="G239" s="167"/>
      <c r="H239" s="166"/>
      <c r="I239" s="368">
        <f t="shared" si="17"/>
        <v>40.903350495697481</v>
      </c>
      <c r="J239" s="368">
        <f t="shared" si="18"/>
        <v>40.903350495697481</v>
      </c>
    </row>
    <row r="240" spans="1:10" s="253" customFormat="1" ht="30" customHeight="1">
      <c r="A240" s="56">
        <v>1130</v>
      </c>
      <c r="B240" s="57" t="s">
        <v>394</v>
      </c>
      <c r="C240" s="57" t="s">
        <v>395</v>
      </c>
      <c r="D240" s="164">
        <v>80</v>
      </c>
      <c r="E240" s="160"/>
      <c r="F240" s="164">
        <f t="shared" si="20"/>
        <v>80</v>
      </c>
      <c r="G240" s="167"/>
      <c r="H240" s="166"/>
      <c r="I240" s="368">
        <f t="shared" si="17"/>
        <v>40.903350495697481</v>
      </c>
      <c r="J240" s="368">
        <f t="shared" si="18"/>
        <v>40.903350495697481</v>
      </c>
    </row>
    <row r="241" spans="1:10" s="253" customFormat="1" ht="30" customHeight="1">
      <c r="A241" s="56">
        <v>1131</v>
      </c>
      <c r="B241" s="57" t="s">
        <v>396</v>
      </c>
      <c r="C241" s="57" t="s">
        <v>397</v>
      </c>
      <c r="D241" s="164">
        <v>80</v>
      </c>
      <c r="E241" s="160"/>
      <c r="F241" s="164">
        <f t="shared" si="20"/>
        <v>80</v>
      </c>
      <c r="G241" s="167"/>
      <c r="H241" s="166"/>
      <c r="I241" s="368">
        <f t="shared" si="17"/>
        <v>40.903350495697481</v>
      </c>
      <c r="J241" s="368">
        <f t="shared" si="18"/>
        <v>40.903350495697481</v>
      </c>
    </row>
    <row r="242" spans="1:10" s="253" customFormat="1" ht="60" customHeight="1">
      <c r="A242" s="56">
        <v>1132</v>
      </c>
      <c r="B242" s="57" t="s">
        <v>398</v>
      </c>
      <c r="C242" s="57" t="s">
        <v>399</v>
      </c>
      <c r="D242" s="164">
        <v>1850</v>
      </c>
      <c r="E242" s="160"/>
      <c r="F242" s="164">
        <f t="shared" si="20"/>
        <v>1850</v>
      </c>
      <c r="G242" s="167"/>
      <c r="H242" s="166"/>
      <c r="I242" s="368">
        <f t="shared" si="17"/>
        <v>945.88998021300426</v>
      </c>
      <c r="J242" s="368">
        <f t="shared" si="18"/>
        <v>945.88998021300426</v>
      </c>
    </row>
    <row r="243" spans="1:10" s="253" customFormat="1" ht="30" customHeight="1">
      <c r="A243" s="56">
        <v>1133</v>
      </c>
      <c r="B243" s="57" t="s">
        <v>400</v>
      </c>
      <c r="C243" s="57" t="s">
        <v>401</v>
      </c>
      <c r="D243" s="164">
        <v>100</v>
      </c>
      <c r="E243" s="160"/>
      <c r="F243" s="164">
        <f t="shared" si="20"/>
        <v>100</v>
      </c>
      <c r="G243" s="167"/>
      <c r="H243" s="166"/>
      <c r="I243" s="368">
        <f t="shared" si="17"/>
        <v>51.129188119621851</v>
      </c>
      <c r="J243" s="368">
        <f t="shared" si="18"/>
        <v>51.129188119621851</v>
      </c>
    </row>
    <row r="244" spans="1:10" s="253" customFormat="1" ht="30" customHeight="1">
      <c r="A244" s="56">
        <v>1134</v>
      </c>
      <c r="B244" s="57" t="s">
        <v>402</v>
      </c>
      <c r="C244" s="57" t="s">
        <v>397</v>
      </c>
      <c r="D244" s="164">
        <v>80</v>
      </c>
      <c r="E244" s="160"/>
      <c r="F244" s="164">
        <f t="shared" si="20"/>
        <v>80</v>
      </c>
      <c r="G244" s="167"/>
      <c r="H244" s="166"/>
      <c r="I244" s="368">
        <f t="shared" si="17"/>
        <v>40.903350495697481</v>
      </c>
      <c r="J244" s="368">
        <f t="shared" si="18"/>
        <v>40.903350495697481</v>
      </c>
    </row>
    <row r="245" spans="1:10" s="253" customFormat="1" ht="59.25" customHeight="1">
      <c r="A245" s="56">
        <v>1135</v>
      </c>
      <c r="B245" s="57" t="s">
        <v>403</v>
      </c>
      <c r="C245" s="57" t="s">
        <v>404</v>
      </c>
      <c r="D245" s="164">
        <v>1850</v>
      </c>
      <c r="E245" s="160"/>
      <c r="F245" s="164">
        <f t="shared" si="20"/>
        <v>1850</v>
      </c>
      <c r="G245" s="167"/>
      <c r="H245" s="166"/>
      <c r="I245" s="368">
        <f t="shared" si="17"/>
        <v>945.88998021300426</v>
      </c>
      <c r="J245" s="368">
        <f t="shared" si="18"/>
        <v>945.88998021300426</v>
      </c>
    </row>
    <row r="246" spans="1:10" s="253" customFormat="1" ht="30" customHeight="1">
      <c r="A246" s="56">
        <v>1136</v>
      </c>
      <c r="B246" s="57" t="s">
        <v>405</v>
      </c>
      <c r="C246" s="57" t="s">
        <v>401</v>
      </c>
      <c r="D246" s="164">
        <v>100</v>
      </c>
      <c r="E246" s="160"/>
      <c r="F246" s="164">
        <f t="shared" si="20"/>
        <v>100</v>
      </c>
      <c r="G246" s="168"/>
      <c r="H246" s="166"/>
      <c r="I246" s="368">
        <f t="shared" si="17"/>
        <v>51.129188119621851</v>
      </c>
      <c r="J246" s="368">
        <f t="shared" si="18"/>
        <v>51.129188119621851</v>
      </c>
    </row>
    <row r="247" spans="1:10" s="253" customFormat="1" ht="30" customHeight="1">
      <c r="A247" s="56">
        <v>1137</v>
      </c>
      <c r="B247" s="57" t="s">
        <v>406</v>
      </c>
      <c r="C247" s="57" t="s">
        <v>397</v>
      </c>
      <c r="D247" s="164">
        <v>80</v>
      </c>
      <c r="E247" s="160"/>
      <c r="F247" s="164">
        <f t="shared" si="20"/>
        <v>80</v>
      </c>
      <c r="G247" s="168"/>
      <c r="H247" s="166"/>
      <c r="I247" s="368">
        <f t="shared" si="17"/>
        <v>40.903350495697481</v>
      </c>
      <c r="J247" s="368">
        <f t="shared" si="18"/>
        <v>40.903350495697481</v>
      </c>
    </row>
    <row r="248" spans="1:10" s="253" customFormat="1" ht="46.5" customHeight="1">
      <c r="A248" s="56">
        <v>1138</v>
      </c>
      <c r="B248" s="57" t="s">
        <v>407</v>
      </c>
      <c r="C248" s="57" t="s">
        <v>408</v>
      </c>
      <c r="D248" s="164">
        <v>2000</v>
      </c>
      <c r="E248" s="160"/>
      <c r="F248" s="164">
        <f t="shared" si="20"/>
        <v>2000</v>
      </c>
      <c r="G248" s="167"/>
      <c r="H248" s="166"/>
      <c r="I248" s="368">
        <f t="shared" si="17"/>
        <v>1022.5837623924369</v>
      </c>
      <c r="J248" s="368">
        <f t="shared" si="18"/>
        <v>1022.5837623924369</v>
      </c>
    </row>
    <row r="249" spans="1:10" s="253" customFormat="1" ht="30" customHeight="1">
      <c r="A249" s="56">
        <v>1139</v>
      </c>
      <c r="B249" s="57" t="s">
        <v>405</v>
      </c>
      <c r="C249" s="57" t="s">
        <v>401</v>
      </c>
      <c r="D249" s="164">
        <v>100</v>
      </c>
      <c r="E249" s="160"/>
      <c r="F249" s="164">
        <f t="shared" si="20"/>
        <v>100</v>
      </c>
      <c r="G249" s="168"/>
      <c r="H249" s="166"/>
      <c r="I249" s="368">
        <f t="shared" si="17"/>
        <v>51.129188119621851</v>
      </c>
      <c r="J249" s="368">
        <f t="shared" si="18"/>
        <v>51.129188119621851</v>
      </c>
    </row>
    <row r="250" spans="1:10" s="253" customFormat="1" ht="30" customHeight="1">
      <c r="A250" s="56">
        <v>1140</v>
      </c>
      <c r="B250" s="57" t="s">
        <v>406</v>
      </c>
      <c r="C250" s="57" t="s">
        <v>397</v>
      </c>
      <c r="D250" s="164">
        <v>80</v>
      </c>
      <c r="E250" s="160"/>
      <c r="F250" s="164">
        <f t="shared" si="20"/>
        <v>80</v>
      </c>
      <c r="G250" s="168"/>
      <c r="H250" s="166"/>
      <c r="I250" s="368">
        <f t="shared" si="17"/>
        <v>40.903350495697481</v>
      </c>
      <c r="J250" s="368">
        <f t="shared" si="18"/>
        <v>40.903350495697481</v>
      </c>
    </row>
    <row r="251" spans="1:10" s="253" customFormat="1" ht="15" customHeight="1">
      <c r="A251" s="56">
        <v>1144</v>
      </c>
      <c r="B251" s="57" t="s">
        <v>409</v>
      </c>
      <c r="C251" s="57" t="s">
        <v>410</v>
      </c>
      <c r="D251" s="164">
        <v>850</v>
      </c>
      <c r="E251" s="160"/>
      <c r="F251" s="164">
        <f t="shared" si="20"/>
        <v>850</v>
      </c>
      <c r="G251" s="167"/>
      <c r="H251" s="166"/>
      <c r="I251" s="368">
        <f t="shared" si="17"/>
        <v>434.59809901678574</v>
      </c>
      <c r="J251" s="368">
        <f t="shared" si="18"/>
        <v>434.59809901678574</v>
      </c>
    </row>
    <row r="252" spans="1:10" s="253" customFormat="1" ht="15" customHeight="1">
      <c r="A252" s="56">
        <v>1145</v>
      </c>
      <c r="B252" s="57" t="s">
        <v>411</v>
      </c>
      <c r="C252" s="57" t="s">
        <v>412</v>
      </c>
      <c r="D252" s="164">
        <v>150</v>
      </c>
      <c r="E252" s="160"/>
      <c r="F252" s="164">
        <f t="shared" si="20"/>
        <v>150</v>
      </c>
      <c r="G252" s="167"/>
      <c r="H252" s="166"/>
      <c r="I252" s="368">
        <f t="shared" si="17"/>
        <v>76.693782179432773</v>
      </c>
      <c r="J252" s="368">
        <f t="shared" si="18"/>
        <v>76.693782179432773</v>
      </c>
    </row>
    <row r="253" spans="1:10" s="253" customFormat="1" ht="45" customHeight="1">
      <c r="A253" s="56">
        <v>1146</v>
      </c>
      <c r="B253" s="57" t="s">
        <v>413</v>
      </c>
      <c r="C253" s="57" t="s">
        <v>414</v>
      </c>
      <c r="D253" s="164">
        <v>2200</v>
      </c>
      <c r="E253" s="160"/>
      <c r="F253" s="164">
        <f t="shared" si="20"/>
        <v>2200</v>
      </c>
      <c r="G253" s="167"/>
      <c r="H253" s="166"/>
      <c r="I253" s="368">
        <f t="shared" si="17"/>
        <v>1124.8421386316807</v>
      </c>
      <c r="J253" s="368">
        <f t="shared" si="18"/>
        <v>1124.8421386316807</v>
      </c>
    </row>
    <row r="254" spans="1:10" s="253" customFormat="1" ht="45" customHeight="1">
      <c r="A254" s="56">
        <v>1147</v>
      </c>
      <c r="B254" s="57" t="s">
        <v>415</v>
      </c>
      <c r="C254" s="57" t="s">
        <v>416</v>
      </c>
      <c r="D254" s="164">
        <v>120</v>
      </c>
      <c r="E254" s="160"/>
      <c r="F254" s="164">
        <f t="shared" si="20"/>
        <v>120</v>
      </c>
      <c r="G254" s="167"/>
      <c r="H254" s="166"/>
      <c r="I254" s="368">
        <f t="shared" si="17"/>
        <v>61.355025743546221</v>
      </c>
      <c r="J254" s="368">
        <f t="shared" si="18"/>
        <v>61.355025743546221</v>
      </c>
    </row>
    <row r="255" spans="1:10" s="253" customFormat="1" ht="30" customHeight="1">
      <c r="A255" s="56">
        <v>1148</v>
      </c>
      <c r="B255" s="57" t="s">
        <v>417</v>
      </c>
      <c r="C255" s="57" t="s">
        <v>418</v>
      </c>
      <c r="D255" s="164">
        <v>80</v>
      </c>
      <c r="E255" s="160"/>
      <c r="F255" s="164">
        <f t="shared" si="20"/>
        <v>80</v>
      </c>
      <c r="G255" s="167"/>
      <c r="H255" s="166"/>
      <c r="I255" s="368">
        <f t="shared" si="17"/>
        <v>40.903350495697481</v>
      </c>
      <c r="J255" s="368">
        <f t="shared" si="18"/>
        <v>40.903350495697481</v>
      </c>
    </row>
    <row r="256" spans="1:10" s="253" customFormat="1" ht="45" customHeight="1">
      <c r="A256" s="56">
        <v>1149</v>
      </c>
      <c r="B256" s="57" t="s">
        <v>419</v>
      </c>
      <c r="C256" s="57" t="s">
        <v>420</v>
      </c>
      <c r="D256" s="164">
        <v>650</v>
      </c>
      <c r="E256" s="160"/>
      <c r="F256" s="164">
        <f t="shared" si="20"/>
        <v>650</v>
      </c>
      <c r="G256" s="167"/>
      <c r="H256" s="166"/>
      <c r="I256" s="368">
        <f t="shared" si="17"/>
        <v>332.33972277754202</v>
      </c>
      <c r="J256" s="368">
        <f t="shared" si="18"/>
        <v>332.33972277754202</v>
      </c>
    </row>
    <row r="257" spans="1:10" s="253" customFormat="1" ht="45" customHeight="1">
      <c r="A257" s="56">
        <v>1150</v>
      </c>
      <c r="B257" s="57" t="s">
        <v>421</v>
      </c>
      <c r="C257" s="57" t="s">
        <v>420</v>
      </c>
      <c r="D257" s="164">
        <v>650</v>
      </c>
      <c r="E257" s="160"/>
      <c r="F257" s="164">
        <f t="shared" si="20"/>
        <v>650</v>
      </c>
      <c r="G257" s="167"/>
      <c r="H257" s="166"/>
      <c r="I257" s="368">
        <f t="shared" si="17"/>
        <v>332.33972277754202</v>
      </c>
      <c r="J257" s="368">
        <f t="shared" si="18"/>
        <v>332.33972277754202</v>
      </c>
    </row>
    <row r="258" spans="1:10" s="253" customFormat="1" ht="45" customHeight="1">
      <c r="A258" s="56">
        <v>1151</v>
      </c>
      <c r="B258" s="57" t="s">
        <v>422</v>
      </c>
      <c r="C258" s="57" t="s">
        <v>420</v>
      </c>
      <c r="D258" s="164">
        <v>750</v>
      </c>
      <c r="E258" s="160"/>
      <c r="F258" s="164">
        <f t="shared" si="20"/>
        <v>750</v>
      </c>
      <c r="G258" s="167"/>
      <c r="H258" s="166"/>
      <c r="I258" s="368">
        <f t="shared" si="17"/>
        <v>383.46891089716388</v>
      </c>
      <c r="J258" s="368">
        <f t="shared" si="18"/>
        <v>383.46891089716388</v>
      </c>
    </row>
    <row r="259" spans="1:10" s="253" customFormat="1" ht="45" customHeight="1">
      <c r="A259" s="56">
        <v>1152</v>
      </c>
      <c r="B259" s="57" t="s">
        <v>423</v>
      </c>
      <c r="C259" s="57" t="s">
        <v>420</v>
      </c>
      <c r="D259" s="164">
        <v>750</v>
      </c>
      <c r="E259" s="160"/>
      <c r="F259" s="164">
        <f t="shared" si="20"/>
        <v>750</v>
      </c>
      <c r="G259" s="167"/>
      <c r="H259" s="166"/>
      <c r="I259" s="368">
        <f t="shared" si="17"/>
        <v>383.46891089716388</v>
      </c>
      <c r="J259" s="368">
        <f t="shared" si="18"/>
        <v>383.46891089716388</v>
      </c>
    </row>
    <row r="260" spans="1:10" ht="23.25" customHeight="1">
      <c r="A260" s="48"/>
      <c r="B260" s="79" t="s">
        <v>424</v>
      </c>
      <c r="C260" s="100"/>
      <c r="D260" s="169"/>
      <c r="E260" s="158"/>
      <c r="F260" s="169"/>
      <c r="G260" s="170"/>
      <c r="H260" s="163"/>
      <c r="I260" s="368">
        <f t="shared" ref="I260:I323" si="21">D260/I$2</f>
        <v>0</v>
      </c>
      <c r="J260" s="368">
        <f t="shared" ref="J260:J323" si="22">F260/J$2</f>
        <v>0</v>
      </c>
    </row>
    <row r="261" spans="1:10" s="253" customFormat="1" ht="45" customHeight="1">
      <c r="A261" s="56">
        <v>1153</v>
      </c>
      <c r="B261" s="57" t="s">
        <v>425</v>
      </c>
      <c r="C261" s="57" t="s">
        <v>426</v>
      </c>
      <c r="D261" s="164">
        <v>1500</v>
      </c>
      <c r="E261" s="160"/>
      <c r="F261" s="164">
        <f t="shared" ref="F261:F284" si="23">D261-E261</f>
        <v>1500</v>
      </c>
      <c r="G261" s="167"/>
      <c r="H261" s="166"/>
      <c r="I261" s="368">
        <f t="shared" si="21"/>
        <v>766.93782179432776</v>
      </c>
      <c r="J261" s="368">
        <f t="shared" si="22"/>
        <v>766.93782179432776</v>
      </c>
    </row>
    <row r="262" spans="1:10" s="253" customFormat="1" ht="30" customHeight="1">
      <c r="A262" s="56">
        <v>1154</v>
      </c>
      <c r="B262" s="57" t="s">
        <v>427</v>
      </c>
      <c r="C262" s="57" t="s">
        <v>428</v>
      </c>
      <c r="D262" s="164">
        <v>1500</v>
      </c>
      <c r="E262" s="160"/>
      <c r="F262" s="164">
        <f t="shared" si="23"/>
        <v>1500</v>
      </c>
      <c r="G262" s="167"/>
      <c r="H262" s="166"/>
      <c r="I262" s="368">
        <f t="shared" si="21"/>
        <v>766.93782179432776</v>
      </c>
      <c r="J262" s="368">
        <f t="shared" si="22"/>
        <v>766.93782179432776</v>
      </c>
    </row>
    <row r="263" spans="1:10" s="253" customFormat="1" ht="30" customHeight="1">
      <c r="A263" s="56">
        <v>1155</v>
      </c>
      <c r="B263" s="57" t="s">
        <v>429</v>
      </c>
      <c r="C263" s="57" t="s">
        <v>430</v>
      </c>
      <c r="D263" s="164">
        <v>800</v>
      </c>
      <c r="E263" s="160"/>
      <c r="F263" s="164">
        <f t="shared" si="23"/>
        <v>800</v>
      </c>
      <c r="G263" s="167"/>
      <c r="H263" s="166"/>
      <c r="I263" s="368">
        <f t="shared" si="21"/>
        <v>409.03350495697481</v>
      </c>
      <c r="J263" s="368">
        <f t="shared" si="22"/>
        <v>409.03350495697481</v>
      </c>
    </row>
    <row r="264" spans="1:10" s="253" customFormat="1" ht="45" customHeight="1">
      <c r="A264" s="56">
        <v>1156</v>
      </c>
      <c r="B264" s="57" t="s">
        <v>930</v>
      </c>
      <c r="C264" s="57" t="s">
        <v>431</v>
      </c>
      <c r="D264" s="164">
        <v>950</v>
      </c>
      <c r="E264" s="160"/>
      <c r="F264" s="164">
        <f t="shared" si="23"/>
        <v>950</v>
      </c>
      <c r="G264" s="167"/>
      <c r="H264" s="166"/>
      <c r="I264" s="368">
        <f t="shared" si="21"/>
        <v>485.7272871364076</v>
      </c>
      <c r="J264" s="368">
        <f t="shared" si="22"/>
        <v>485.7272871364076</v>
      </c>
    </row>
    <row r="265" spans="1:10" s="253" customFormat="1" ht="30" customHeight="1">
      <c r="A265" s="56">
        <v>1157</v>
      </c>
      <c r="B265" s="57" t="s">
        <v>432</v>
      </c>
      <c r="C265" s="57" t="s">
        <v>433</v>
      </c>
      <c r="D265" s="164">
        <v>900</v>
      </c>
      <c r="E265" s="160"/>
      <c r="F265" s="164">
        <f t="shared" si="23"/>
        <v>900</v>
      </c>
      <c r="G265" s="167"/>
      <c r="H265" s="166"/>
      <c r="I265" s="368">
        <f t="shared" si="21"/>
        <v>460.16269307659667</v>
      </c>
      <c r="J265" s="368">
        <f t="shared" si="22"/>
        <v>460.16269307659667</v>
      </c>
    </row>
    <row r="266" spans="1:10" s="253" customFormat="1" ht="30" customHeight="1">
      <c r="A266" s="56">
        <v>1158</v>
      </c>
      <c r="B266" s="57" t="s">
        <v>434</v>
      </c>
      <c r="C266" s="57" t="s">
        <v>435</v>
      </c>
      <c r="D266" s="164">
        <v>900</v>
      </c>
      <c r="E266" s="160"/>
      <c r="F266" s="164">
        <f t="shared" si="23"/>
        <v>900</v>
      </c>
      <c r="G266" s="167"/>
      <c r="H266" s="166"/>
      <c r="I266" s="368">
        <f t="shared" si="21"/>
        <v>460.16269307659667</v>
      </c>
      <c r="J266" s="368">
        <f t="shared" si="22"/>
        <v>460.16269307659667</v>
      </c>
    </row>
    <row r="267" spans="1:10" s="253" customFormat="1" ht="30" customHeight="1">
      <c r="A267" s="56">
        <v>1159</v>
      </c>
      <c r="B267" s="57" t="s">
        <v>436</v>
      </c>
      <c r="C267" s="57" t="s">
        <v>437</v>
      </c>
      <c r="D267" s="164">
        <v>900</v>
      </c>
      <c r="E267" s="160"/>
      <c r="F267" s="164">
        <f t="shared" si="23"/>
        <v>900</v>
      </c>
      <c r="G267" s="167"/>
      <c r="H267" s="166"/>
      <c r="I267" s="368">
        <f t="shared" si="21"/>
        <v>460.16269307659667</v>
      </c>
      <c r="J267" s="368">
        <f t="shared" si="22"/>
        <v>460.16269307659667</v>
      </c>
    </row>
    <row r="268" spans="1:10" s="253" customFormat="1" ht="30" customHeight="1">
      <c r="A268" s="56">
        <v>1160</v>
      </c>
      <c r="B268" s="57" t="s">
        <v>438</v>
      </c>
      <c r="C268" s="57" t="s">
        <v>439</v>
      </c>
      <c r="D268" s="164">
        <v>900</v>
      </c>
      <c r="E268" s="160"/>
      <c r="F268" s="164">
        <f t="shared" si="23"/>
        <v>900</v>
      </c>
      <c r="G268" s="167"/>
      <c r="H268" s="166"/>
      <c r="I268" s="368">
        <f t="shared" si="21"/>
        <v>460.16269307659667</v>
      </c>
      <c r="J268" s="368">
        <f t="shared" si="22"/>
        <v>460.16269307659667</v>
      </c>
    </row>
    <row r="269" spans="1:10" s="253" customFormat="1" ht="30" customHeight="1">
      <c r="A269" s="56">
        <v>1161</v>
      </c>
      <c r="B269" s="57" t="s">
        <v>931</v>
      </c>
      <c r="C269" s="57" t="s">
        <v>1500</v>
      </c>
      <c r="D269" s="164">
        <v>1000</v>
      </c>
      <c r="E269" s="160"/>
      <c r="F269" s="164">
        <f t="shared" si="23"/>
        <v>1000</v>
      </c>
      <c r="G269" s="167"/>
      <c r="H269" s="166"/>
      <c r="I269" s="368">
        <f t="shared" si="21"/>
        <v>511.29188119621847</v>
      </c>
      <c r="J269" s="368">
        <f t="shared" si="22"/>
        <v>511.29188119621847</v>
      </c>
    </row>
    <row r="270" spans="1:10" s="253" customFormat="1" ht="30" customHeight="1">
      <c r="A270" s="56">
        <v>1162</v>
      </c>
      <c r="B270" s="57" t="s">
        <v>440</v>
      </c>
      <c r="C270" s="57" t="s">
        <v>441</v>
      </c>
      <c r="D270" s="164">
        <v>900</v>
      </c>
      <c r="E270" s="160"/>
      <c r="F270" s="164">
        <f t="shared" si="23"/>
        <v>900</v>
      </c>
      <c r="G270" s="167"/>
      <c r="H270" s="166"/>
      <c r="I270" s="368">
        <f t="shared" si="21"/>
        <v>460.16269307659667</v>
      </c>
      <c r="J270" s="368">
        <f t="shared" si="22"/>
        <v>460.16269307659667</v>
      </c>
    </row>
    <row r="271" spans="1:10" s="253" customFormat="1" ht="30" customHeight="1">
      <c r="A271" s="56">
        <v>1164</v>
      </c>
      <c r="B271" s="57" t="s">
        <v>442</v>
      </c>
      <c r="C271" s="57" t="s">
        <v>443</v>
      </c>
      <c r="D271" s="164">
        <v>900</v>
      </c>
      <c r="E271" s="160"/>
      <c r="F271" s="164">
        <f t="shared" si="23"/>
        <v>900</v>
      </c>
      <c r="G271" s="167"/>
      <c r="H271" s="166"/>
      <c r="I271" s="368">
        <f t="shared" si="21"/>
        <v>460.16269307659667</v>
      </c>
      <c r="J271" s="368">
        <f t="shared" si="22"/>
        <v>460.16269307659667</v>
      </c>
    </row>
    <row r="272" spans="1:10" s="253" customFormat="1" ht="15" customHeight="1">
      <c r="A272" s="56">
        <v>1169</v>
      </c>
      <c r="B272" s="57" t="s">
        <v>444</v>
      </c>
      <c r="C272" s="104" t="s">
        <v>439</v>
      </c>
      <c r="D272" s="264">
        <v>900</v>
      </c>
      <c r="E272" s="160"/>
      <c r="F272" s="164">
        <f t="shared" si="23"/>
        <v>900</v>
      </c>
      <c r="G272" s="167"/>
      <c r="H272" s="296"/>
      <c r="I272" s="368">
        <f t="shared" si="21"/>
        <v>460.16269307659667</v>
      </c>
      <c r="J272" s="368">
        <f t="shared" si="22"/>
        <v>460.16269307659667</v>
      </c>
    </row>
    <row r="273" spans="1:10" s="253" customFormat="1" ht="30" customHeight="1">
      <c r="A273" s="56">
        <v>1170</v>
      </c>
      <c r="B273" s="57" t="s">
        <v>445</v>
      </c>
      <c r="C273" s="104" t="s">
        <v>439</v>
      </c>
      <c r="D273" s="264">
        <v>900</v>
      </c>
      <c r="E273" s="160"/>
      <c r="F273" s="164">
        <f t="shared" si="23"/>
        <v>900</v>
      </c>
      <c r="G273" s="167"/>
      <c r="H273" s="296"/>
      <c r="I273" s="368">
        <f t="shared" si="21"/>
        <v>460.16269307659667</v>
      </c>
      <c r="J273" s="368">
        <f t="shared" si="22"/>
        <v>460.16269307659667</v>
      </c>
    </row>
    <row r="274" spans="1:10" s="253" customFormat="1" ht="29.25">
      <c r="A274" s="61"/>
      <c r="B274" s="62" t="s">
        <v>932</v>
      </c>
      <c r="C274" s="136"/>
      <c r="D274" s="297"/>
      <c r="E274" s="298"/>
      <c r="F274" s="171"/>
      <c r="G274" s="172"/>
      <c r="H274" s="271"/>
      <c r="I274" s="368">
        <f t="shared" si="21"/>
        <v>0</v>
      </c>
      <c r="J274" s="368">
        <f t="shared" si="22"/>
        <v>0</v>
      </c>
    </row>
    <row r="275" spans="1:10" s="253" customFormat="1" ht="30" customHeight="1">
      <c r="A275" s="56">
        <v>1171</v>
      </c>
      <c r="B275" s="57" t="s">
        <v>933</v>
      </c>
      <c r="C275" s="104" t="s">
        <v>226</v>
      </c>
      <c r="D275" s="264">
        <v>7800</v>
      </c>
      <c r="E275" s="292">
        <v>2700</v>
      </c>
      <c r="F275" s="164">
        <f t="shared" si="23"/>
        <v>5100</v>
      </c>
      <c r="G275" s="167" t="s">
        <v>934</v>
      </c>
      <c r="H275" s="296"/>
      <c r="I275" s="368">
        <f t="shared" si="21"/>
        <v>3988.0766733305045</v>
      </c>
      <c r="J275" s="368">
        <f t="shared" si="22"/>
        <v>2607.5885941007145</v>
      </c>
    </row>
    <row r="276" spans="1:10" s="253" customFormat="1" ht="30" customHeight="1">
      <c r="A276" s="173"/>
      <c r="B276" s="62" t="s">
        <v>935</v>
      </c>
      <c r="C276" s="174"/>
      <c r="D276" s="299"/>
      <c r="E276" s="300"/>
      <c r="F276" s="175"/>
      <c r="G276" s="172"/>
      <c r="H276" s="271"/>
      <c r="I276" s="368">
        <f t="shared" si="21"/>
        <v>0</v>
      </c>
      <c r="J276" s="368">
        <f t="shared" si="22"/>
        <v>0</v>
      </c>
    </row>
    <row r="277" spans="1:10" s="253" customFormat="1" ht="15" customHeight="1">
      <c r="A277" s="56">
        <v>1173</v>
      </c>
      <c r="B277" s="57" t="s">
        <v>446</v>
      </c>
      <c r="C277" s="104" t="s">
        <v>447</v>
      </c>
      <c r="D277" s="264">
        <v>1050</v>
      </c>
      <c r="E277" s="292"/>
      <c r="F277" s="164">
        <f t="shared" si="23"/>
        <v>1050</v>
      </c>
      <c r="G277" s="167"/>
      <c r="H277" s="296"/>
      <c r="I277" s="368">
        <f t="shared" si="21"/>
        <v>536.8564752560294</v>
      </c>
      <c r="J277" s="368">
        <f t="shared" si="22"/>
        <v>536.8564752560294</v>
      </c>
    </row>
    <row r="278" spans="1:10" s="253" customFormat="1" ht="15" customHeight="1">
      <c r="A278" s="56">
        <v>1174</v>
      </c>
      <c r="B278" s="57" t="s">
        <v>936</v>
      </c>
      <c r="C278" s="104" t="s">
        <v>937</v>
      </c>
      <c r="D278" s="264">
        <v>500</v>
      </c>
      <c r="E278" s="292"/>
      <c r="F278" s="164">
        <f t="shared" si="23"/>
        <v>500</v>
      </c>
      <c r="G278" s="167"/>
      <c r="H278" s="296"/>
      <c r="I278" s="368">
        <f t="shared" si="21"/>
        <v>255.64594059810923</v>
      </c>
      <c r="J278" s="368">
        <f t="shared" si="22"/>
        <v>255.64594059810923</v>
      </c>
    </row>
    <row r="279" spans="1:10" s="253" customFormat="1" ht="34.5" customHeight="1">
      <c r="A279" s="56">
        <v>1175</v>
      </c>
      <c r="B279" s="57" t="s">
        <v>938</v>
      </c>
      <c r="C279" s="57" t="s">
        <v>939</v>
      </c>
      <c r="D279" s="264">
        <v>2400</v>
      </c>
      <c r="E279" s="292"/>
      <c r="F279" s="164">
        <f t="shared" si="23"/>
        <v>2400</v>
      </c>
      <c r="G279" s="167"/>
      <c r="H279" s="296"/>
      <c r="I279" s="368">
        <f t="shared" si="21"/>
        <v>1227.1005148709244</v>
      </c>
      <c r="J279" s="368">
        <f t="shared" si="22"/>
        <v>1227.1005148709244</v>
      </c>
    </row>
    <row r="280" spans="1:10" s="253" customFormat="1" ht="30" customHeight="1">
      <c r="A280" s="56">
        <v>1176</v>
      </c>
      <c r="B280" s="57" t="s">
        <v>448</v>
      </c>
      <c r="C280" s="57" t="s">
        <v>449</v>
      </c>
      <c r="D280" s="264">
        <v>700</v>
      </c>
      <c r="E280" s="292"/>
      <c r="F280" s="164">
        <f t="shared" si="23"/>
        <v>700</v>
      </c>
      <c r="G280" s="167"/>
      <c r="H280" s="296"/>
      <c r="I280" s="368">
        <f t="shared" si="21"/>
        <v>357.90431683735295</v>
      </c>
      <c r="J280" s="368">
        <f t="shared" si="22"/>
        <v>357.90431683735295</v>
      </c>
    </row>
    <row r="281" spans="1:10" s="253" customFormat="1" ht="30" customHeight="1">
      <c r="A281" s="56">
        <v>1177</v>
      </c>
      <c r="B281" s="57" t="s">
        <v>450</v>
      </c>
      <c r="C281" s="57" t="s">
        <v>451</v>
      </c>
      <c r="D281" s="264">
        <v>600</v>
      </c>
      <c r="E281" s="292"/>
      <c r="F281" s="164">
        <f t="shared" si="23"/>
        <v>600</v>
      </c>
      <c r="G281" s="167"/>
      <c r="H281" s="296"/>
      <c r="I281" s="368">
        <f t="shared" si="21"/>
        <v>306.77512871773109</v>
      </c>
      <c r="J281" s="368">
        <f t="shared" si="22"/>
        <v>306.77512871773109</v>
      </c>
    </row>
    <row r="282" spans="1:10" s="253" customFormat="1" ht="30" customHeight="1">
      <c r="A282" s="56">
        <v>1178</v>
      </c>
      <c r="B282" s="57" t="s">
        <v>452</v>
      </c>
      <c r="C282" s="57" t="s">
        <v>453</v>
      </c>
      <c r="D282" s="264">
        <v>350</v>
      </c>
      <c r="E282" s="292"/>
      <c r="F282" s="164">
        <f t="shared" si="23"/>
        <v>350</v>
      </c>
      <c r="G282" s="167"/>
      <c r="H282" s="296"/>
      <c r="I282" s="368">
        <f t="shared" si="21"/>
        <v>178.95215841867648</v>
      </c>
      <c r="J282" s="368">
        <f t="shared" si="22"/>
        <v>178.95215841867648</v>
      </c>
    </row>
    <row r="283" spans="1:10" s="253" customFormat="1" ht="15" customHeight="1">
      <c r="A283" s="56">
        <v>1179</v>
      </c>
      <c r="B283" s="57" t="s">
        <v>347</v>
      </c>
      <c r="C283" s="57" t="s">
        <v>454</v>
      </c>
      <c r="D283" s="264">
        <v>210</v>
      </c>
      <c r="E283" s="292"/>
      <c r="F283" s="164">
        <f t="shared" si="23"/>
        <v>210</v>
      </c>
      <c r="G283" s="167"/>
      <c r="H283" s="296"/>
      <c r="I283" s="368">
        <f t="shared" si="21"/>
        <v>107.37129505120589</v>
      </c>
      <c r="J283" s="368">
        <f t="shared" si="22"/>
        <v>107.37129505120589</v>
      </c>
    </row>
    <row r="284" spans="1:10" s="253" customFormat="1" ht="30.75" customHeight="1">
      <c r="A284" s="56">
        <v>1180</v>
      </c>
      <c r="B284" s="57" t="s">
        <v>455</v>
      </c>
      <c r="C284" s="57" t="s">
        <v>456</v>
      </c>
      <c r="D284" s="264">
        <v>100</v>
      </c>
      <c r="E284" s="292"/>
      <c r="F284" s="164">
        <f t="shared" si="23"/>
        <v>100</v>
      </c>
      <c r="G284" s="167"/>
      <c r="H284" s="296"/>
      <c r="I284" s="368">
        <f t="shared" si="21"/>
        <v>51.129188119621851</v>
      </c>
      <c r="J284" s="368">
        <f t="shared" si="22"/>
        <v>51.129188119621851</v>
      </c>
    </row>
    <row r="285" spans="1:10" ht="29.25" customHeight="1">
      <c r="A285" s="48"/>
      <c r="B285" s="79" t="s">
        <v>457</v>
      </c>
      <c r="C285" s="106"/>
      <c r="D285" s="257"/>
      <c r="E285" s="257" t="s">
        <v>458</v>
      </c>
      <c r="F285" s="257"/>
      <c r="G285" s="257"/>
      <c r="H285" s="257"/>
      <c r="I285" s="368">
        <f t="shared" si="21"/>
        <v>0</v>
      </c>
      <c r="J285" s="368">
        <f t="shared" si="22"/>
        <v>0</v>
      </c>
    </row>
    <row r="286" spans="1:10" ht="30" customHeight="1">
      <c r="A286" s="65">
        <v>1182</v>
      </c>
      <c r="B286" s="53" t="s">
        <v>459</v>
      </c>
      <c r="C286" s="121" t="s">
        <v>226</v>
      </c>
      <c r="D286" s="262">
        <v>3180</v>
      </c>
      <c r="E286" s="277">
        <v>1260</v>
      </c>
      <c r="F286" s="262">
        <f>D286-E286</f>
        <v>1920</v>
      </c>
      <c r="G286" s="264"/>
      <c r="H286" s="301" t="s">
        <v>940</v>
      </c>
      <c r="I286" s="368">
        <f t="shared" si="21"/>
        <v>1625.9081822039748</v>
      </c>
      <c r="J286" s="368">
        <f t="shared" si="22"/>
        <v>981.68041189673954</v>
      </c>
    </row>
    <row r="287" spans="1:10" s="302" customFormat="1" ht="45">
      <c r="A287" s="146">
        <v>1183</v>
      </c>
      <c r="B287" s="53" t="s">
        <v>460</v>
      </c>
      <c r="C287" s="121" t="s">
        <v>98</v>
      </c>
      <c r="D287" s="262">
        <v>5040</v>
      </c>
      <c r="E287" s="277">
        <v>1461.88</v>
      </c>
      <c r="F287" s="262">
        <f>D287-E287</f>
        <v>3578.12</v>
      </c>
      <c r="G287" s="176"/>
      <c r="H287" s="301" t="s">
        <v>941</v>
      </c>
      <c r="I287" s="368">
        <f t="shared" si="21"/>
        <v>2576.9110812289414</v>
      </c>
      <c r="J287" s="368">
        <f t="shared" si="22"/>
        <v>1829.4637059458132</v>
      </c>
    </row>
    <row r="288" spans="1:10" ht="45" customHeight="1">
      <c r="A288" s="65">
        <v>1184</v>
      </c>
      <c r="B288" s="53" t="s">
        <v>563</v>
      </c>
      <c r="C288" s="121"/>
      <c r="D288" s="274">
        <v>3180</v>
      </c>
      <c r="E288" s="177">
        <v>1260</v>
      </c>
      <c r="F288" s="262">
        <f>D288-E288</f>
        <v>1920</v>
      </c>
      <c r="G288" s="264"/>
      <c r="H288" s="301" t="s">
        <v>942</v>
      </c>
      <c r="I288" s="368">
        <f t="shared" si="21"/>
        <v>1625.9081822039748</v>
      </c>
      <c r="J288" s="368">
        <f t="shared" si="22"/>
        <v>981.68041189673954</v>
      </c>
    </row>
    <row r="289" spans="1:10" s="302" customFormat="1" ht="30" customHeight="1">
      <c r="A289" s="65">
        <v>1185</v>
      </c>
      <c r="B289" s="53" t="s">
        <v>564</v>
      </c>
      <c r="C289" s="121"/>
      <c r="D289" s="274">
        <v>5040</v>
      </c>
      <c r="E289" s="177">
        <v>1260</v>
      </c>
      <c r="F289" s="262">
        <f>D289-E289</f>
        <v>3780</v>
      </c>
      <c r="G289" s="176"/>
      <c r="H289" s="301" t="s">
        <v>943</v>
      </c>
      <c r="I289" s="368">
        <f t="shared" si="21"/>
        <v>2576.9110812289414</v>
      </c>
      <c r="J289" s="368">
        <f t="shared" si="22"/>
        <v>1932.6833109217059</v>
      </c>
    </row>
    <row r="290" spans="1:10" ht="29.25" customHeight="1">
      <c r="A290" s="105"/>
      <c r="B290" s="79" t="s">
        <v>461</v>
      </c>
      <c r="C290" s="106"/>
      <c r="D290" s="265"/>
      <c r="E290" s="265"/>
      <c r="F290" s="265"/>
      <c r="G290" s="265"/>
      <c r="H290" s="257"/>
      <c r="I290" s="368">
        <f t="shared" si="21"/>
        <v>0</v>
      </c>
      <c r="J290" s="368">
        <f t="shared" si="22"/>
        <v>0</v>
      </c>
    </row>
    <row r="291" spans="1:10" ht="45" customHeight="1">
      <c r="A291" s="146">
        <v>1186</v>
      </c>
      <c r="B291" s="53" t="s">
        <v>462</v>
      </c>
      <c r="C291" s="121" t="s">
        <v>98</v>
      </c>
      <c r="D291" s="262">
        <v>3000</v>
      </c>
      <c r="E291" s="277">
        <v>1080</v>
      </c>
      <c r="F291" s="262">
        <f>D291-E291</f>
        <v>1920</v>
      </c>
      <c r="G291" s="264"/>
      <c r="H291" s="301" t="s">
        <v>944</v>
      </c>
      <c r="I291" s="368">
        <f t="shared" si="21"/>
        <v>1533.8756435886555</v>
      </c>
      <c r="J291" s="368">
        <f t="shared" si="22"/>
        <v>981.68041189673954</v>
      </c>
    </row>
    <row r="292" spans="1:10" ht="30">
      <c r="A292" s="146">
        <v>1187</v>
      </c>
      <c r="B292" s="53" t="s">
        <v>1501</v>
      </c>
      <c r="C292" s="121" t="s">
        <v>98</v>
      </c>
      <c r="D292" s="262">
        <v>1440</v>
      </c>
      <c r="E292" s="277"/>
      <c r="F292" s="262">
        <f>D292-E292</f>
        <v>1440</v>
      </c>
      <c r="G292" s="262"/>
      <c r="H292" s="303"/>
      <c r="I292" s="368">
        <f t="shared" si="21"/>
        <v>736.2603089225546</v>
      </c>
      <c r="J292" s="368">
        <f t="shared" si="22"/>
        <v>736.2603089225546</v>
      </c>
    </row>
    <row r="293" spans="1:10" ht="43.5" customHeight="1">
      <c r="A293" s="105"/>
      <c r="B293" s="79" t="s">
        <v>463</v>
      </c>
      <c r="C293" s="106"/>
      <c r="D293" s="265"/>
      <c r="E293" s="265"/>
      <c r="F293" s="265"/>
      <c r="G293" s="265"/>
      <c r="H293" s="257"/>
      <c r="I293" s="368">
        <f t="shared" si="21"/>
        <v>0</v>
      </c>
      <c r="J293" s="368">
        <f t="shared" si="22"/>
        <v>0</v>
      </c>
    </row>
    <row r="294" spans="1:10" ht="63" customHeight="1">
      <c r="A294" s="146">
        <v>1188</v>
      </c>
      <c r="B294" s="53" t="s">
        <v>464</v>
      </c>
      <c r="C294" s="121" t="s">
        <v>98</v>
      </c>
      <c r="D294" s="262">
        <v>2400</v>
      </c>
      <c r="E294" s="277">
        <v>2400</v>
      </c>
      <c r="F294" s="262">
        <f>D294-E294</f>
        <v>0</v>
      </c>
      <c r="G294" s="264"/>
      <c r="H294" s="301" t="s">
        <v>945</v>
      </c>
      <c r="I294" s="368">
        <f t="shared" si="21"/>
        <v>1227.1005148709244</v>
      </c>
      <c r="J294" s="368">
        <f t="shared" si="22"/>
        <v>0</v>
      </c>
    </row>
    <row r="295" spans="1:10" ht="15">
      <c r="A295" s="65">
        <v>1189</v>
      </c>
      <c r="B295" s="53" t="s">
        <v>465</v>
      </c>
      <c r="C295" s="121" t="s">
        <v>98</v>
      </c>
      <c r="D295" s="262">
        <v>2600</v>
      </c>
      <c r="E295" s="277">
        <v>2399</v>
      </c>
      <c r="F295" s="262">
        <f>D295-E295</f>
        <v>201</v>
      </c>
      <c r="G295" s="264"/>
      <c r="H295" s="301" t="s">
        <v>946</v>
      </c>
      <c r="I295" s="368">
        <f t="shared" si="21"/>
        <v>1329.3588911101681</v>
      </c>
      <c r="J295" s="368">
        <f t="shared" si="22"/>
        <v>102.76966812043992</v>
      </c>
    </row>
    <row r="296" spans="1:10" ht="39.75" customHeight="1">
      <c r="A296" s="105"/>
      <c r="B296" s="79" t="s">
        <v>466</v>
      </c>
      <c r="C296" s="178"/>
      <c r="D296" s="304"/>
      <c r="E296" s="265"/>
      <c r="F296" s="304"/>
      <c r="G296" s="305"/>
      <c r="H296" s="306"/>
      <c r="I296" s="368">
        <f t="shared" si="21"/>
        <v>0</v>
      </c>
      <c r="J296" s="368">
        <f t="shared" si="22"/>
        <v>0</v>
      </c>
    </row>
    <row r="297" spans="1:10" ht="30" customHeight="1">
      <c r="A297" s="146">
        <v>1191</v>
      </c>
      <c r="B297" s="53" t="s">
        <v>467</v>
      </c>
      <c r="C297" s="121" t="s">
        <v>98</v>
      </c>
      <c r="D297" s="262">
        <v>4600</v>
      </c>
      <c r="E297" s="290">
        <v>1440</v>
      </c>
      <c r="F297" s="289">
        <f>D297-E297</f>
        <v>3160</v>
      </c>
      <c r="G297" s="179" t="s">
        <v>947</v>
      </c>
      <c r="H297" s="307"/>
      <c r="I297" s="368">
        <f t="shared" si="21"/>
        <v>2351.942653502605</v>
      </c>
      <c r="J297" s="368">
        <f t="shared" si="22"/>
        <v>1615.6823445800505</v>
      </c>
    </row>
    <row r="298" spans="1:10" ht="30" customHeight="1">
      <c r="A298" s="146">
        <v>1192</v>
      </c>
      <c r="B298" s="53" t="s">
        <v>468</v>
      </c>
      <c r="C298" s="121" t="s">
        <v>98</v>
      </c>
      <c r="D298" s="262">
        <v>6300</v>
      </c>
      <c r="E298" s="290">
        <v>1440</v>
      </c>
      <c r="F298" s="289">
        <f>D298-E298</f>
        <v>4860</v>
      </c>
      <c r="G298" s="179" t="s">
        <v>948</v>
      </c>
      <c r="H298" s="307"/>
      <c r="I298" s="368">
        <f t="shared" si="21"/>
        <v>3221.1388515361764</v>
      </c>
      <c r="J298" s="368">
        <f t="shared" si="22"/>
        <v>2484.8785426136219</v>
      </c>
    </row>
    <row r="299" spans="1:10" ht="29.25" customHeight="1">
      <c r="A299" s="48"/>
      <c r="B299" s="79"/>
      <c r="C299" s="106"/>
      <c r="D299" s="265"/>
      <c r="E299" s="265"/>
      <c r="F299" s="265"/>
      <c r="G299" s="265"/>
      <c r="H299" s="155"/>
      <c r="I299" s="368">
        <f t="shared" si="21"/>
        <v>0</v>
      </c>
      <c r="J299" s="368">
        <f t="shared" si="22"/>
        <v>0</v>
      </c>
    </row>
    <row r="300" spans="1:10" ht="38.25" customHeight="1">
      <c r="A300" s="65">
        <v>1204</v>
      </c>
      <c r="B300" s="57" t="s">
        <v>949</v>
      </c>
      <c r="C300" s="121" t="s">
        <v>918</v>
      </c>
      <c r="D300" s="264">
        <v>2116</v>
      </c>
      <c r="E300" s="277"/>
      <c r="F300" s="262">
        <f>D300-E300</f>
        <v>2116</v>
      </c>
      <c r="G300" s="262"/>
      <c r="H300" s="180"/>
      <c r="I300" s="368">
        <f t="shared" si="21"/>
        <v>1081.8936206111982</v>
      </c>
      <c r="J300" s="368">
        <f t="shared" si="22"/>
        <v>1081.8936206111982</v>
      </c>
    </row>
    <row r="301" spans="1:10" ht="15" customHeight="1">
      <c r="A301" s="48"/>
      <c r="B301" s="79" t="s">
        <v>379</v>
      </c>
      <c r="C301" s="100"/>
      <c r="D301" s="158"/>
      <c r="E301" s="158"/>
      <c r="F301" s="158"/>
      <c r="G301" s="158"/>
      <c r="H301" s="158"/>
      <c r="I301" s="368">
        <f t="shared" si="21"/>
        <v>0</v>
      </c>
      <c r="J301" s="368">
        <f t="shared" si="22"/>
        <v>0</v>
      </c>
    </row>
    <row r="302" spans="1:10" s="253" customFormat="1" ht="30" customHeight="1">
      <c r="A302" s="56">
        <v>1205</v>
      </c>
      <c r="B302" s="57" t="s">
        <v>469</v>
      </c>
      <c r="C302" s="104" t="s">
        <v>98</v>
      </c>
      <c r="D302" s="264">
        <v>200</v>
      </c>
      <c r="E302" s="277"/>
      <c r="F302" s="264">
        <f>D302-E302</f>
        <v>200</v>
      </c>
      <c r="G302" s="264"/>
      <c r="H302" s="181"/>
      <c r="I302" s="368">
        <f t="shared" si="21"/>
        <v>102.2583762392437</v>
      </c>
      <c r="J302" s="368">
        <f t="shared" si="22"/>
        <v>102.2583762392437</v>
      </c>
    </row>
    <row r="303" spans="1:10" s="253" customFormat="1" ht="30" customHeight="1">
      <c r="A303" s="61"/>
      <c r="B303" s="62" t="s">
        <v>470</v>
      </c>
      <c r="C303" s="136"/>
      <c r="D303" s="136"/>
      <c r="E303" s="64"/>
      <c r="F303" s="297"/>
      <c r="G303" s="297"/>
      <c r="H303" s="137"/>
      <c r="I303" s="368">
        <f t="shared" si="21"/>
        <v>0</v>
      </c>
      <c r="J303" s="368">
        <f t="shared" si="22"/>
        <v>0</v>
      </c>
    </row>
    <row r="304" spans="1:10" s="253" customFormat="1" ht="30" customHeight="1">
      <c r="A304" s="56">
        <v>1226</v>
      </c>
      <c r="B304" s="57" t="s">
        <v>473</v>
      </c>
      <c r="C304" s="104" t="s">
        <v>98</v>
      </c>
      <c r="D304" s="83">
        <v>1850</v>
      </c>
      <c r="E304" s="277"/>
      <c r="F304" s="264">
        <f t="shared" ref="F304:F309" si="24">D304-E304</f>
        <v>1850</v>
      </c>
      <c r="G304" s="264"/>
      <c r="H304" s="181"/>
      <c r="I304" s="368">
        <f t="shared" si="21"/>
        <v>945.88998021300426</v>
      </c>
      <c r="J304" s="368">
        <f t="shared" si="22"/>
        <v>945.88998021300426</v>
      </c>
    </row>
    <row r="305" spans="1:10" s="253" customFormat="1" ht="15" customHeight="1">
      <c r="A305" s="56">
        <v>1228</v>
      </c>
      <c r="B305" s="57" t="s">
        <v>474</v>
      </c>
      <c r="C305" s="104" t="s">
        <v>98</v>
      </c>
      <c r="D305" s="83">
        <v>2300</v>
      </c>
      <c r="E305" s="277"/>
      <c r="F305" s="264">
        <f t="shared" si="24"/>
        <v>2300</v>
      </c>
      <c r="G305" s="264"/>
      <c r="H305" s="181"/>
      <c r="I305" s="368">
        <f t="shared" si="21"/>
        <v>1175.9713267513025</v>
      </c>
      <c r="J305" s="368">
        <f t="shared" si="22"/>
        <v>1175.9713267513025</v>
      </c>
    </row>
    <row r="306" spans="1:10" s="253" customFormat="1" ht="15" customHeight="1">
      <c r="A306" s="56">
        <v>1237</v>
      </c>
      <c r="B306" s="57" t="s">
        <v>483</v>
      </c>
      <c r="C306" s="104" t="s">
        <v>98</v>
      </c>
      <c r="D306" s="83">
        <v>2750</v>
      </c>
      <c r="E306" s="277"/>
      <c r="F306" s="264">
        <f t="shared" si="24"/>
        <v>2750</v>
      </c>
      <c r="G306" s="264"/>
      <c r="H306" s="181"/>
      <c r="I306" s="368">
        <f t="shared" si="21"/>
        <v>1406.0526732896008</v>
      </c>
      <c r="J306" s="368">
        <f t="shared" si="22"/>
        <v>1406.0526732896008</v>
      </c>
    </row>
    <row r="307" spans="1:10" s="253" customFormat="1" ht="15" customHeight="1">
      <c r="A307" s="56">
        <v>1242</v>
      </c>
      <c r="B307" s="57" t="s">
        <v>488</v>
      </c>
      <c r="C307" s="104" t="s">
        <v>98</v>
      </c>
      <c r="D307" s="83">
        <v>3100</v>
      </c>
      <c r="E307" s="277"/>
      <c r="F307" s="264">
        <f t="shared" si="24"/>
        <v>3100</v>
      </c>
      <c r="G307" s="264"/>
      <c r="H307" s="181"/>
      <c r="I307" s="368">
        <f t="shared" si="21"/>
        <v>1585.0048317082774</v>
      </c>
      <c r="J307" s="368">
        <f t="shared" si="22"/>
        <v>1585.0048317082774</v>
      </c>
    </row>
    <row r="308" spans="1:10" s="253" customFormat="1" ht="15" customHeight="1">
      <c r="A308" s="56">
        <v>1243</v>
      </c>
      <c r="B308" s="57" t="s">
        <v>489</v>
      </c>
      <c r="C308" s="104" t="s">
        <v>98</v>
      </c>
      <c r="D308" s="83">
        <v>660</v>
      </c>
      <c r="E308" s="277"/>
      <c r="F308" s="264">
        <f t="shared" si="24"/>
        <v>660</v>
      </c>
      <c r="G308" s="264"/>
      <c r="H308" s="181"/>
      <c r="I308" s="368">
        <f t="shared" si="21"/>
        <v>337.4526415895042</v>
      </c>
      <c r="J308" s="368">
        <f t="shared" si="22"/>
        <v>337.4526415895042</v>
      </c>
    </row>
    <row r="309" spans="1:10" s="253" customFormat="1" ht="15" customHeight="1">
      <c r="A309" s="56">
        <v>1244</v>
      </c>
      <c r="B309" s="57" t="s">
        <v>490</v>
      </c>
      <c r="C309" s="104" t="s">
        <v>98</v>
      </c>
      <c r="D309" s="83">
        <v>920</v>
      </c>
      <c r="E309" s="277"/>
      <c r="F309" s="264">
        <f t="shared" si="24"/>
        <v>920</v>
      </c>
      <c r="G309" s="264"/>
      <c r="H309" s="181"/>
      <c r="I309" s="368">
        <f t="shared" si="21"/>
        <v>470.38853070052102</v>
      </c>
      <c r="J309" s="368">
        <f t="shared" si="22"/>
        <v>470.38853070052102</v>
      </c>
    </row>
    <row r="310" spans="1:10" s="253" customFormat="1" ht="15" customHeight="1">
      <c r="A310" s="442" t="s">
        <v>495</v>
      </c>
      <c r="B310" s="443"/>
      <c r="C310" s="443"/>
      <c r="D310" s="444"/>
      <c r="E310" s="52"/>
      <c r="F310" s="182"/>
      <c r="G310" s="265"/>
      <c r="H310" s="265"/>
      <c r="I310" s="368">
        <f t="shared" si="21"/>
        <v>0</v>
      </c>
      <c r="J310" s="368">
        <f t="shared" si="22"/>
        <v>0</v>
      </c>
    </row>
    <row r="311" spans="1:10" ht="15">
      <c r="A311" s="56">
        <v>1279</v>
      </c>
      <c r="B311" s="57" t="s">
        <v>496</v>
      </c>
      <c r="C311" s="104" t="s">
        <v>98</v>
      </c>
      <c r="D311" s="83">
        <v>600</v>
      </c>
      <c r="E311" s="277"/>
      <c r="F311" s="264">
        <f>D311-E311</f>
        <v>600</v>
      </c>
      <c r="G311" s="264"/>
      <c r="H311" s="308"/>
      <c r="I311" s="368">
        <f t="shared" si="21"/>
        <v>306.77512871773109</v>
      </c>
      <c r="J311" s="368">
        <f t="shared" si="22"/>
        <v>306.77512871773109</v>
      </c>
    </row>
    <row r="312" spans="1:10" ht="15">
      <c r="A312" s="56">
        <v>1280</v>
      </c>
      <c r="B312" s="57" t="s">
        <v>497</v>
      </c>
      <c r="C312" s="104" t="s">
        <v>98</v>
      </c>
      <c r="D312" s="83">
        <v>795</v>
      </c>
      <c r="E312" s="277"/>
      <c r="F312" s="264">
        <f>D312-E312</f>
        <v>795</v>
      </c>
      <c r="G312" s="264"/>
      <c r="H312" s="308"/>
      <c r="I312" s="368">
        <f t="shared" si="21"/>
        <v>406.47704555099369</v>
      </c>
      <c r="J312" s="368">
        <f t="shared" si="22"/>
        <v>406.47704555099369</v>
      </c>
    </row>
    <row r="313" spans="1:10" ht="15">
      <c r="A313" s="56">
        <v>1281</v>
      </c>
      <c r="B313" s="57" t="s">
        <v>498</v>
      </c>
      <c r="C313" s="104" t="s">
        <v>98</v>
      </c>
      <c r="D313" s="83">
        <v>1100</v>
      </c>
      <c r="E313" s="277"/>
      <c r="F313" s="264">
        <f>D313-E313</f>
        <v>1100</v>
      </c>
      <c r="G313" s="264"/>
      <c r="H313" s="308"/>
      <c r="I313" s="368">
        <f t="shared" si="21"/>
        <v>562.42106931584033</v>
      </c>
      <c r="J313" s="368">
        <f t="shared" si="22"/>
        <v>562.42106931584033</v>
      </c>
    </row>
    <row r="314" spans="1:10" s="310" customFormat="1" ht="15">
      <c r="A314" s="56">
        <v>1282</v>
      </c>
      <c r="B314" s="57" t="s">
        <v>499</v>
      </c>
      <c r="C314" s="104" t="s">
        <v>98</v>
      </c>
      <c r="D314" s="83">
        <v>1150</v>
      </c>
      <c r="E314" s="277"/>
      <c r="F314" s="264">
        <f>D314-E314</f>
        <v>1150</v>
      </c>
      <c r="G314" s="264"/>
      <c r="H314" s="309"/>
      <c r="I314" s="368">
        <f t="shared" si="21"/>
        <v>587.98566337565126</v>
      </c>
      <c r="J314" s="368">
        <f t="shared" si="22"/>
        <v>587.98566337565126</v>
      </c>
    </row>
    <row r="315" spans="1:10" s="310" customFormat="1" ht="15">
      <c r="A315" s="56">
        <v>1283</v>
      </c>
      <c r="B315" s="57" t="s">
        <v>500</v>
      </c>
      <c r="C315" s="104" t="s">
        <v>98</v>
      </c>
      <c r="D315" s="83">
        <v>1450</v>
      </c>
      <c r="E315" s="277"/>
      <c r="F315" s="264">
        <f>D315-E315</f>
        <v>1450</v>
      </c>
      <c r="G315" s="264"/>
      <c r="H315" s="309"/>
      <c r="I315" s="368">
        <f t="shared" si="21"/>
        <v>741.37322773451683</v>
      </c>
      <c r="J315" s="368">
        <f t="shared" si="22"/>
        <v>741.37322773451683</v>
      </c>
    </row>
    <row r="316" spans="1:10" s="310" customFormat="1" ht="15">
      <c r="A316" s="61"/>
      <c r="B316" s="62" t="s">
        <v>470</v>
      </c>
      <c r="C316" s="136"/>
      <c r="D316" s="297"/>
      <c r="E316" s="297"/>
      <c r="F316" s="297"/>
      <c r="G316" s="297"/>
      <c r="H316" s="311"/>
      <c r="I316" s="368">
        <f t="shared" si="21"/>
        <v>0</v>
      </c>
      <c r="J316" s="368">
        <f t="shared" si="22"/>
        <v>0</v>
      </c>
    </row>
    <row r="317" spans="1:10" s="310" customFormat="1" ht="45" customHeight="1">
      <c r="A317" s="56">
        <v>1286</v>
      </c>
      <c r="B317" s="57" t="s">
        <v>950</v>
      </c>
      <c r="C317" s="104" t="s">
        <v>98</v>
      </c>
      <c r="D317" s="83">
        <v>2300</v>
      </c>
      <c r="E317" s="277"/>
      <c r="F317" s="264">
        <f>D317-E317</f>
        <v>2300</v>
      </c>
      <c r="G317" s="264"/>
      <c r="H317" s="309"/>
      <c r="I317" s="368">
        <f t="shared" si="21"/>
        <v>1175.9713267513025</v>
      </c>
      <c r="J317" s="368">
        <f t="shared" si="22"/>
        <v>1175.9713267513025</v>
      </c>
    </row>
    <row r="318" spans="1:10" ht="15">
      <c r="A318" s="183"/>
      <c r="B318" s="79" t="s">
        <v>503</v>
      </c>
      <c r="C318" s="106"/>
      <c r="D318" s="265"/>
      <c r="E318" s="265"/>
      <c r="F318" s="265">
        <f t="shared" ref="F318:F335" si="25">D318-E318</f>
        <v>0</v>
      </c>
      <c r="G318" s="312"/>
      <c r="H318" s="313"/>
      <c r="I318" s="368">
        <f t="shared" si="21"/>
        <v>0</v>
      </c>
      <c r="J318" s="368">
        <f t="shared" si="22"/>
        <v>0</v>
      </c>
    </row>
    <row r="319" spans="1:10" ht="30">
      <c r="A319" s="184">
        <v>1289</v>
      </c>
      <c r="B319" s="53" t="s">
        <v>951</v>
      </c>
      <c r="C319" s="121" t="s">
        <v>98</v>
      </c>
      <c r="D319" s="262">
        <v>4188</v>
      </c>
      <c r="E319" s="185">
        <v>1260</v>
      </c>
      <c r="F319" s="262">
        <f>D319-E319</f>
        <v>2928</v>
      </c>
      <c r="G319" s="314" t="s">
        <v>952</v>
      </c>
      <c r="H319" s="308"/>
      <c r="I319" s="368">
        <f t="shared" si="21"/>
        <v>2141.290398449763</v>
      </c>
      <c r="J319" s="368">
        <f t="shared" si="22"/>
        <v>1497.0626281425277</v>
      </c>
    </row>
    <row r="320" spans="1:10" ht="30">
      <c r="A320" s="184">
        <v>1290</v>
      </c>
      <c r="B320" s="53" t="s">
        <v>953</v>
      </c>
      <c r="C320" s="121" t="s">
        <v>98</v>
      </c>
      <c r="D320" s="262">
        <v>5592</v>
      </c>
      <c r="E320" s="185">
        <v>1260</v>
      </c>
      <c r="F320" s="262">
        <f t="shared" si="25"/>
        <v>4332</v>
      </c>
      <c r="G320" s="315" t="s">
        <v>504</v>
      </c>
      <c r="H320" s="308"/>
      <c r="I320" s="368">
        <f t="shared" si="21"/>
        <v>2859.144199649254</v>
      </c>
      <c r="J320" s="368">
        <f t="shared" si="22"/>
        <v>2214.9164293420185</v>
      </c>
    </row>
    <row r="321" spans="1:10" ht="30">
      <c r="A321" s="146">
        <v>1291</v>
      </c>
      <c r="B321" s="53" t="s">
        <v>954</v>
      </c>
      <c r="C321" s="121" t="s">
        <v>98</v>
      </c>
      <c r="D321" s="262">
        <v>6300</v>
      </c>
      <c r="E321" s="185">
        <v>1260</v>
      </c>
      <c r="F321" s="262">
        <f t="shared" si="25"/>
        <v>5040</v>
      </c>
      <c r="G321" s="315" t="s">
        <v>505</v>
      </c>
      <c r="H321" s="308"/>
      <c r="I321" s="368">
        <f t="shared" si="21"/>
        <v>3221.1388515361764</v>
      </c>
      <c r="J321" s="368">
        <f t="shared" si="22"/>
        <v>2576.9110812289414</v>
      </c>
    </row>
    <row r="322" spans="1:10" ht="60">
      <c r="A322" s="146">
        <v>1292</v>
      </c>
      <c r="B322" s="53" t="s">
        <v>955</v>
      </c>
      <c r="C322" s="121" t="s">
        <v>98</v>
      </c>
      <c r="D322" s="274">
        <v>5400</v>
      </c>
      <c r="E322" s="185">
        <v>1461.88</v>
      </c>
      <c r="F322" s="262">
        <f t="shared" si="25"/>
        <v>3938.12</v>
      </c>
      <c r="G322" s="314" t="s">
        <v>506</v>
      </c>
      <c r="H322" s="308"/>
      <c r="I322" s="368">
        <f t="shared" si="21"/>
        <v>2760.9761584595799</v>
      </c>
      <c r="J322" s="368">
        <f t="shared" si="22"/>
        <v>2013.528783176452</v>
      </c>
    </row>
    <row r="323" spans="1:10" ht="60">
      <c r="A323" s="146">
        <v>1293</v>
      </c>
      <c r="B323" s="53" t="s">
        <v>956</v>
      </c>
      <c r="C323" s="121" t="s">
        <v>98</v>
      </c>
      <c r="D323" s="274">
        <v>6600</v>
      </c>
      <c r="E323" s="185">
        <v>1461.88</v>
      </c>
      <c r="F323" s="262">
        <f t="shared" si="25"/>
        <v>5138.12</v>
      </c>
      <c r="G323" s="316" t="s">
        <v>507</v>
      </c>
      <c r="H323" s="308"/>
      <c r="I323" s="368">
        <f t="shared" si="21"/>
        <v>3374.5264158950422</v>
      </c>
      <c r="J323" s="368">
        <f t="shared" si="22"/>
        <v>2627.079040611914</v>
      </c>
    </row>
    <row r="324" spans="1:10" ht="60">
      <c r="A324" s="146">
        <v>1294</v>
      </c>
      <c r="B324" s="53" t="s">
        <v>957</v>
      </c>
      <c r="C324" s="121" t="s">
        <v>98</v>
      </c>
      <c r="D324" s="274">
        <v>7032</v>
      </c>
      <c r="E324" s="185">
        <v>1461.88</v>
      </c>
      <c r="F324" s="262">
        <f t="shared" si="25"/>
        <v>5570.12</v>
      </c>
      <c r="G324" s="316" t="s">
        <v>508</v>
      </c>
      <c r="H324" s="308"/>
      <c r="I324" s="368">
        <f t="shared" ref="I324:I387" si="26">D324/I$2</f>
        <v>3595.4045085718085</v>
      </c>
      <c r="J324" s="368">
        <f t="shared" ref="J324:J387" si="27">F324/J$2</f>
        <v>2847.9571332886803</v>
      </c>
    </row>
    <row r="325" spans="1:10" ht="75">
      <c r="A325" s="146">
        <v>1295</v>
      </c>
      <c r="B325" s="53" t="s">
        <v>958</v>
      </c>
      <c r="C325" s="121" t="s">
        <v>98</v>
      </c>
      <c r="D325" s="274">
        <v>5196</v>
      </c>
      <c r="E325" s="185">
        <v>1260</v>
      </c>
      <c r="F325" s="262">
        <f t="shared" si="25"/>
        <v>3936</v>
      </c>
      <c r="G325" s="316" t="s">
        <v>509</v>
      </c>
      <c r="H325" s="308"/>
      <c r="I325" s="368">
        <f t="shared" si="26"/>
        <v>2656.6726146955511</v>
      </c>
      <c r="J325" s="368">
        <f t="shared" si="27"/>
        <v>2012.4448443883159</v>
      </c>
    </row>
    <row r="326" spans="1:10" ht="75">
      <c r="A326" s="146">
        <v>1296</v>
      </c>
      <c r="B326" s="53" t="s">
        <v>959</v>
      </c>
      <c r="C326" s="121" t="s">
        <v>98</v>
      </c>
      <c r="D326" s="274">
        <v>6936</v>
      </c>
      <c r="E326" s="185">
        <v>1260</v>
      </c>
      <c r="F326" s="262">
        <f t="shared" si="25"/>
        <v>5676</v>
      </c>
      <c r="G326" s="316" t="s">
        <v>510</v>
      </c>
      <c r="H326" s="308"/>
      <c r="I326" s="368">
        <f t="shared" si="26"/>
        <v>3546.3204879769714</v>
      </c>
      <c r="J326" s="368">
        <f t="shared" si="27"/>
        <v>2902.092717669736</v>
      </c>
    </row>
    <row r="327" spans="1:10" ht="30">
      <c r="A327" s="146">
        <v>1313</v>
      </c>
      <c r="B327" s="53" t="s">
        <v>511</v>
      </c>
      <c r="C327" s="121" t="s">
        <v>98</v>
      </c>
      <c r="D327" s="274">
        <v>5280</v>
      </c>
      <c r="E327" s="186">
        <v>2290</v>
      </c>
      <c r="F327" s="262">
        <f t="shared" si="25"/>
        <v>2990</v>
      </c>
      <c r="G327" s="316" t="s">
        <v>512</v>
      </c>
      <c r="H327" s="303"/>
      <c r="I327" s="368">
        <f t="shared" si="26"/>
        <v>2699.6211327160336</v>
      </c>
      <c r="J327" s="368">
        <f t="shared" si="27"/>
        <v>1528.7627247766934</v>
      </c>
    </row>
    <row r="328" spans="1:10" ht="30">
      <c r="A328" s="146">
        <v>1314</v>
      </c>
      <c r="B328" s="53" t="s">
        <v>513</v>
      </c>
      <c r="C328" s="121" t="s">
        <v>98</v>
      </c>
      <c r="D328" s="274">
        <v>7420</v>
      </c>
      <c r="E328" s="186">
        <v>2329</v>
      </c>
      <c r="F328" s="262">
        <f t="shared" si="25"/>
        <v>5091</v>
      </c>
      <c r="G328" s="316" t="s">
        <v>514</v>
      </c>
      <c r="H328" s="303"/>
      <c r="I328" s="368">
        <f t="shared" si="26"/>
        <v>3793.7857584759413</v>
      </c>
      <c r="J328" s="368">
        <f t="shared" si="27"/>
        <v>2602.9869671699485</v>
      </c>
    </row>
    <row r="329" spans="1:10" ht="30">
      <c r="A329" s="146">
        <v>1315</v>
      </c>
      <c r="B329" s="53" t="s">
        <v>515</v>
      </c>
      <c r="C329" s="121" t="s">
        <v>98</v>
      </c>
      <c r="D329" s="274">
        <v>8770</v>
      </c>
      <c r="E329" s="186">
        <v>2329</v>
      </c>
      <c r="F329" s="262">
        <f t="shared" si="25"/>
        <v>6441</v>
      </c>
      <c r="G329" s="316" t="s">
        <v>516</v>
      </c>
      <c r="H329" s="303"/>
      <c r="I329" s="368">
        <f t="shared" si="26"/>
        <v>4484.0297980908363</v>
      </c>
      <c r="J329" s="368">
        <f t="shared" si="27"/>
        <v>3293.2310067848434</v>
      </c>
    </row>
    <row r="330" spans="1:10" ht="30">
      <c r="A330" s="146">
        <v>1316</v>
      </c>
      <c r="B330" s="53" t="s">
        <v>517</v>
      </c>
      <c r="C330" s="121" t="s">
        <v>98</v>
      </c>
      <c r="D330" s="274">
        <v>9800</v>
      </c>
      <c r="E330" s="186">
        <v>2329</v>
      </c>
      <c r="F330" s="262">
        <f t="shared" si="25"/>
        <v>7471</v>
      </c>
      <c r="G330" s="316" t="s">
        <v>518</v>
      </c>
      <c r="H330" s="303"/>
      <c r="I330" s="368">
        <f t="shared" si="26"/>
        <v>5010.6604357229417</v>
      </c>
      <c r="J330" s="368">
        <f t="shared" si="27"/>
        <v>3819.8616444169484</v>
      </c>
    </row>
    <row r="331" spans="1:10" ht="30">
      <c r="A331" s="146">
        <v>1317</v>
      </c>
      <c r="B331" s="53" t="s">
        <v>519</v>
      </c>
      <c r="C331" s="121" t="s">
        <v>98</v>
      </c>
      <c r="D331" s="274">
        <v>10780</v>
      </c>
      <c r="E331" s="186">
        <v>2329</v>
      </c>
      <c r="F331" s="262">
        <f t="shared" si="25"/>
        <v>8451</v>
      </c>
      <c r="G331" s="316" t="s">
        <v>520</v>
      </c>
      <c r="H331" s="303"/>
      <c r="I331" s="368">
        <f t="shared" si="26"/>
        <v>5511.7264792952355</v>
      </c>
      <c r="J331" s="368">
        <f t="shared" si="27"/>
        <v>4320.9276879892423</v>
      </c>
    </row>
    <row r="332" spans="1:10" ht="30">
      <c r="A332" s="146">
        <v>1318</v>
      </c>
      <c r="B332" s="53" t="s">
        <v>521</v>
      </c>
      <c r="C332" s="121" t="s">
        <v>98</v>
      </c>
      <c r="D332" s="274">
        <v>6060</v>
      </c>
      <c r="E332" s="186">
        <v>2710</v>
      </c>
      <c r="F332" s="262">
        <f t="shared" si="25"/>
        <v>3350</v>
      </c>
      <c r="G332" s="316" t="s">
        <v>522</v>
      </c>
      <c r="H332" s="303"/>
      <c r="I332" s="368">
        <f t="shared" si="26"/>
        <v>3098.4288000490842</v>
      </c>
      <c r="J332" s="368">
        <f t="shared" si="27"/>
        <v>1712.8278020073319</v>
      </c>
    </row>
    <row r="333" spans="1:10" ht="30">
      <c r="A333" s="146">
        <v>1319</v>
      </c>
      <c r="B333" s="53" t="s">
        <v>523</v>
      </c>
      <c r="C333" s="121" t="s">
        <v>98</v>
      </c>
      <c r="D333" s="274">
        <v>7300</v>
      </c>
      <c r="E333" s="186">
        <v>2811</v>
      </c>
      <c r="F333" s="262">
        <f t="shared" si="25"/>
        <v>4489</v>
      </c>
      <c r="G333" s="316" t="s">
        <v>524</v>
      </c>
      <c r="H333" s="303"/>
      <c r="I333" s="368">
        <f t="shared" si="26"/>
        <v>3732.430732732395</v>
      </c>
      <c r="J333" s="368">
        <f t="shared" si="27"/>
        <v>2295.1892546898248</v>
      </c>
    </row>
    <row r="334" spans="1:10" ht="30">
      <c r="A334" s="146">
        <v>1320</v>
      </c>
      <c r="B334" s="53" t="s">
        <v>525</v>
      </c>
      <c r="C334" s="121" t="s">
        <v>98</v>
      </c>
      <c r="D334" s="274">
        <v>1800</v>
      </c>
      <c r="E334" s="187"/>
      <c r="F334" s="262">
        <f t="shared" si="25"/>
        <v>1800</v>
      </c>
      <c r="G334" s="315"/>
      <c r="H334" s="273"/>
      <c r="I334" s="368">
        <f t="shared" si="26"/>
        <v>920.32538615319334</v>
      </c>
      <c r="J334" s="368">
        <f t="shared" si="27"/>
        <v>920.32538615319334</v>
      </c>
    </row>
    <row r="335" spans="1:10" ht="30">
      <c r="A335" s="146">
        <v>1321</v>
      </c>
      <c r="B335" s="53" t="s">
        <v>526</v>
      </c>
      <c r="C335" s="121" t="s">
        <v>98</v>
      </c>
      <c r="D335" s="274">
        <v>3480</v>
      </c>
      <c r="E335" s="187"/>
      <c r="F335" s="262">
        <f t="shared" si="25"/>
        <v>3480</v>
      </c>
      <c r="G335" s="315"/>
      <c r="H335" s="273"/>
      <c r="I335" s="368">
        <f t="shared" si="26"/>
        <v>1779.2957465628403</v>
      </c>
      <c r="J335" s="368">
        <f t="shared" si="27"/>
        <v>1779.2957465628403</v>
      </c>
    </row>
    <row r="336" spans="1:10" ht="15">
      <c r="A336" s="105"/>
      <c r="B336" s="79" t="s">
        <v>527</v>
      </c>
      <c r="C336" s="106"/>
      <c r="D336" s="291"/>
      <c r="E336" s="188"/>
      <c r="F336" s="265"/>
      <c r="G336" s="189"/>
      <c r="H336" s="257"/>
      <c r="I336" s="368">
        <f t="shared" si="26"/>
        <v>0</v>
      </c>
      <c r="J336" s="368">
        <f t="shared" si="27"/>
        <v>0</v>
      </c>
    </row>
    <row r="337" spans="1:10" ht="42" customHeight="1">
      <c r="A337" s="146">
        <v>1322</v>
      </c>
      <c r="B337" s="53" t="s">
        <v>961</v>
      </c>
      <c r="C337" s="121" t="s">
        <v>98</v>
      </c>
      <c r="D337" s="274">
        <v>2600</v>
      </c>
      <c r="E337" s="185">
        <v>2400</v>
      </c>
      <c r="F337" s="262">
        <f>D337-E337</f>
        <v>200</v>
      </c>
      <c r="G337" s="317" t="s">
        <v>528</v>
      </c>
      <c r="H337" s="303"/>
      <c r="I337" s="368">
        <f t="shared" si="26"/>
        <v>1329.3588911101681</v>
      </c>
      <c r="J337" s="368">
        <f t="shared" si="27"/>
        <v>102.2583762392437</v>
      </c>
    </row>
    <row r="338" spans="1:10" ht="15">
      <c r="A338" s="105"/>
      <c r="B338" s="79" t="s">
        <v>529</v>
      </c>
      <c r="C338" s="106"/>
      <c r="D338" s="291"/>
      <c r="E338" s="188"/>
      <c r="F338" s="265"/>
      <c r="G338" s="189"/>
      <c r="H338" s="257"/>
      <c r="I338" s="368">
        <f t="shared" si="26"/>
        <v>0</v>
      </c>
      <c r="J338" s="368">
        <f t="shared" si="27"/>
        <v>0</v>
      </c>
    </row>
    <row r="339" spans="1:10" ht="30">
      <c r="A339" s="146">
        <v>1323</v>
      </c>
      <c r="B339" s="53" t="s">
        <v>530</v>
      </c>
      <c r="C339" s="121" t="s">
        <v>98</v>
      </c>
      <c r="D339" s="274">
        <v>936</v>
      </c>
      <c r="E339" s="187"/>
      <c r="F339" s="262">
        <f>D339-E339</f>
        <v>936</v>
      </c>
      <c r="G339" s="315"/>
      <c r="H339" s="273"/>
      <c r="I339" s="368">
        <f t="shared" si="26"/>
        <v>478.56920079966051</v>
      </c>
      <c r="J339" s="368">
        <f t="shared" si="27"/>
        <v>478.56920079966051</v>
      </c>
    </row>
    <row r="340" spans="1:10" ht="30">
      <c r="A340" s="146">
        <v>1324</v>
      </c>
      <c r="B340" s="53" t="s">
        <v>962</v>
      </c>
      <c r="C340" s="121" t="s">
        <v>98</v>
      </c>
      <c r="D340" s="274">
        <v>1242</v>
      </c>
      <c r="E340" s="187"/>
      <c r="F340" s="262">
        <f>D340-E340</f>
        <v>1242</v>
      </c>
      <c r="G340" s="315"/>
      <c r="H340" s="273"/>
      <c r="I340" s="368">
        <f t="shared" si="26"/>
        <v>635.0245164457034</v>
      </c>
      <c r="J340" s="368">
        <f t="shared" si="27"/>
        <v>635.0245164457034</v>
      </c>
    </row>
    <row r="341" spans="1:10" ht="45">
      <c r="A341" s="146">
        <v>1325</v>
      </c>
      <c r="B341" s="53" t="s">
        <v>963</v>
      </c>
      <c r="C341" s="121" t="s">
        <v>98</v>
      </c>
      <c r="D341" s="274">
        <v>1242</v>
      </c>
      <c r="E341" s="187"/>
      <c r="F341" s="262">
        <f>D341-E341</f>
        <v>1242</v>
      </c>
      <c r="G341" s="315"/>
      <c r="H341" s="273"/>
      <c r="I341" s="368">
        <f t="shared" si="26"/>
        <v>635.0245164457034</v>
      </c>
      <c r="J341" s="368">
        <f t="shared" si="27"/>
        <v>635.0245164457034</v>
      </c>
    </row>
    <row r="342" spans="1:10" ht="30">
      <c r="A342" s="146">
        <v>1326</v>
      </c>
      <c r="B342" s="53" t="s">
        <v>964</v>
      </c>
      <c r="C342" s="121" t="s">
        <v>98</v>
      </c>
      <c r="D342" s="274">
        <v>1879</v>
      </c>
      <c r="E342" s="187"/>
      <c r="F342" s="262">
        <f>D342-E342</f>
        <v>1879</v>
      </c>
      <c r="G342" s="315"/>
      <c r="H342" s="273"/>
      <c r="I342" s="368">
        <f t="shared" si="26"/>
        <v>960.71744476769459</v>
      </c>
      <c r="J342" s="368">
        <f t="shared" si="27"/>
        <v>960.71744476769459</v>
      </c>
    </row>
    <row r="343" spans="1:10" ht="15" customHeight="1">
      <c r="A343" s="105"/>
      <c r="B343" s="100"/>
      <c r="C343" s="106"/>
      <c r="D343" s="291"/>
      <c r="E343" s="257"/>
      <c r="F343" s="265"/>
      <c r="G343" s="257"/>
      <c r="H343" s="257"/>
      <c r="I343" s="368">
        <f t="shared" si="26"/>
        <v>0</v>
      </c>
      <c r="J343" s="368">
        <f t="shared" si="27"/>
        <v>0</v>
      </c>
    </row>
    <row r="344" spans="1:10" s="253" customFormat="1" ht="75">
      <c r="A344" s="148">
        <v>1329</v>
      </c>
      <c r="B344" s="57" t="s">
        <v>531</v>
      </c>
      <c r="C344" s="104" t="s">
        <v>98</v>
      </c>
      <c r="D344" s="318">
        <v>2700</v>
      </c>
      <c r="E344" s="319"/>
      <c r="F344" s="264">
        <f t="shared" ref="F344:F352" si="28">D344-E344</f>
        <v>2700</v>
      </c>
      <c r="G344" s="165" t="s">
        <v>965</v>
      </c>
      <c r="H344" s="320"/>
      <c r="I344" s="368">
        <f t="shared" si="26"/>
        <v>1380.4880792297899</v>
      </c>
      <c r="J344" s="368">
        <f t="shared" si="27"/>
        <v>1380.4880792297899</v>
      </c>
    </row>
    <row r="345" spans="1:10" s="253" customFormat="1" ht="30" customHeight="1">
      <c r="A345" s="148">
        <v>1330</v>
      </c>
      <c r="B345" s="57" t="s">
        <v>966</v>
      </c>
      <c r="C345" s="104" t="s">
        <v>98</v>
      </c>
      <c r="D345" s="318">
        <v>500</v>
      </c>
      <c r="E345" s="319"/>
      <c r="F345" s="264">
        <f t="shared" si="28"/>
        <v>500</v>
      </c>
      <c r="G345" s="320"/>
      <c r="H345" s="320"/>
      <c r="I345" s="368">
        <f t="shared" si="26"/>
        <v>255.64594059810923</v>
      </c>
      <c r="J345" s="368">
        <f t="shared" si="27"/>
        <v>255.64594059810923</v>
      </c>
    </row>
    <row r="346" spans="1:10" s="253" customFormat="1" ht="36.75" customHeight="1">
      <c r="A346" s="148">
        <v>1331</v>
      </c>
      <c r="B346" s="57" t="s">
        <v>967</v>
      </c>
      <c r="C346" s="104" t="s">
        <v>98</v>
      </c>
      <c r="D346" s="318">
        <v>550</v>
      </c>
      <c r="E346" s="319"/>
      <c r="F346" s="264">
        <f t="shared" si="28"/>
        <v>550</v>
      </c>
      <c r="G346" s="320"/>
      <c r="H346" s="320"/>
      <c r="I346" s="368">
        <f t="shared" si="26"/>
        <v>281.21053465792016</v>
      </c>
      <c r="J346" s="368">
        <f t="shared" si="27"/>
        <v>281.21053465792016</v>
      </c>
    </row>
    <row r="347" spans="1:10" s="253" customFormat="1" ht="30" customHeight="1">
      <c r="A347" s="148">
        <v>1332</v>
      </c>
      <c r="B347" s="57" t="s">
        <v>968</v>
      </c>
      <c r="C347" s="104" t="s">
        <v>98</v>
      </c>
      <c r="D347" s="318">
        <v>550</v>
      </c>
      <c r="E347" s="319"/>
      <c r="F347" s="264">
        <f t="shared" si="28"/>
        <v>550</v>
      </c>
      <c r="G347" s="320"/>
      <c r="H347" s="320"/>
      <c r="I347" s="368">
        <f t="shared" si="26"/>
        <v>281.21053465792016</v>
      </c>
      <c r="J347" s="368">
        <f t="shared" si="27"/>
        <v>281.21053465792016</v>
      </c>
    </row>
    <row r="348" spans="1:10" s="253" customFormat="1" ht="30" customHeight="1">
      <c r="A348" s="148">
        <v>1333</v>
      </c>
      <c r="B348" s="57" t="s">
        <v>532</v>
      </c>
      <c r="C348" s="104" t="s">
        <v>98</v>
      </c>
      <c r="D348" s="318">
        <v>2850</v>
      </c>
      <c r="E348" s="319"/>
      <c r="F348" s="264">
        <f t="shared" si="28"/>
        <v>2850</v>
      </c>
      <c r="G348" s="320"/>
      <c r="H348" s="320"/>
      <c r="I348" s="368">
        <f t="shared" si="26"/>
        <v>1457.1818614092226</v>
      </c>
      <c r="J348" s="368">
        <f t="shared" si="27"/>
        <v>1457.1818614092226</v>
      </c>
    </row>
    <row r="349" spans="1:10" s="253" customFormat="1" ht="30" customHeight="1">
      <c r="A349" s="148">
        <v>1334</v>
      </c>
      <c r="B349" s="57" t="s">
        <v>533</v>
      </c>
      <c r="C349" s="104" t="s">
        <v>98</v>
      </c>
      <c r="D349" s="318">
        <v>2850</v>
      </c>
      <c r="E349" s="319"/>
      <c r="F349" s="264">
        <f t="shared" si="28"/>
        <v>2850</v>
      </c>
      <c r="G349" s="320"/>
      <c r="H349" s="320"/>
      <c r="I349" s="368">
        <f t="shared" si="26"/>
        <v>1457.1818614092226</v>
      </c>
      <c r="J349" s="368">
        <f t="shared" si="27"/>
        <v>1457.1818614092226</v>
      </c>
    </row>
    <row r="350" spans="1:10" s="253" customFormat="1" ht="15" customHeight="1">
      <c r="A350" s="148">
        <v>1335</v>
      </c>
      <c r="B350" s="57" t="s">
        <v>534</v>
      </c>
      <c r="C350" s="104" t="s">
        <v>98</v>
      </c>
      <c r="D350" s="318">
        <v>120</v>
      </c>
      <c r="E350" s="319"/>
      <c r="F350" s="264">
        <f t="shared" si="28"/>
        <v>120</v>
      </c>
      <c r="G350" s="320"/>
      <c r="H350" s="320"/>
      <c r="I350" s="368">
        <f t="shared" si="26"/>
        <v>61.355025743546221</v>
      </c>
      <c r="J350" s="368">
        <f t="shared" si="27"/>
        <v>61.355025743546221</v>
      </c>
    </row>
    <row r="351" spans="1:10" s="253" customFormat="1" ht="15" customHeight="1">
      <c r="A351" s="148">
        <v>1336</v>
      </c>
      <c r="B351" s="57" t="s">
        <v>535</v>
      </c>
      <c r="C351" s="104" t="s">
        <v>98</v>
      </c>
      <c r="D351" s="318">
        <v>100</v>
      </c>
      <c r="E351" s="319"/>
      <c r="F351" s="264">
        <f t="shared" si="28"/>
        <v>100</v>
      </c>
      <c r="G351" s="320"/>
      <c r="H351" s="320"/>
      <c r="I351" s="368">
        <f t="shared" si="26"/>
        <v>51.129188119621851</v>
      </c>
      <c r="J351" s="368">
        <f t="shared" si="27"/>
        <v>51.129188119621851</v>
      </c>
    </row>
    <row r="352" spans="1:10" s="253" customFormat="1" ht="19.5" customHeight="1">
      <c r="A352" s="148">
        <v>1337</v>
      </c>
      <c r="B352" s="57" t="s">
        <v>536</v>
      </c>
      <c r="C352" s="104" t="s">
        <v>98</v>
      </c>
      <c r="D352" s="318">
        <v>2400</v>
      </c>
      <c r="E352" s="319"/>
      <c r="F352" s="264">
        <f t="shared" si="28"/>
        <v>2400</v>
      </c>
      <c r="G352" s="320"/>
      <c r="H352" s="320"/>
      <c r="I352" s="368">
        <f t="shared" si="26"/>
        <v>1227.1005148709244</v>
      </c>
      <c r="J352" s="368">
        <f t="shared" si="27"/>
        <v>1227.1005148709244</v>
      </c>
    </row>
    <row r="353" spans="1:10" ht="15" customHeight="1">
      <c r="A353" s="105"/>
      <c r="B353" s="79" t="s">
        <v>541</v>
      </c>
      <c r="C353" s="106"/>
      <c r="D353" s="291"/>
      <c r="E353" s="257"/>
      <c r="F353" s="265"/>
      <c r="G353" s="257"/>
      <c r="H353" s="257"/>
      <c r="I353" s="368">
        <f t="shared" si="26"/>
        <v>0</v>
      </c>
      <c r="J353" s="368">
        <f t="shared" si="27"/>
        <v>0</v>
      </c>
    </row>
    <row r="354" spans="1:10" ht="30" customHeight="1">
      <c r="A354" s="146">
        <v>1342</v>
      </c>
      <c r="B354" s="53" t="s">
        <v>542</v>
      </c>
      <c r="C354" s="121"/>
      <c r="D354" s="274">
        <v>1080</v>
      </c>
      <c r="E354" s="292"/>
      <c r="F354" s="262">
        <f t="shared" ref="F354:F359" si="29">D354-E354</f>
        <v>1080</v>
      </c>
      <c r="G354" s="273"/>
      <c r="H354" s="273"/>
      <c r="I354" s="368">
        <f t="shared" si="26"/>
        <v>552.19523169191598</v>
      </c>
      <c r="J354" s="368">
        <f t="shared" si="27"/>
        <v>552.19523169191598</v>
      </c>
    </row>
    <row r="355" spans="1:10" ht="30" customHeight="1">
      <c r="A355" s="146">
        <v>1343</v>
      </c>
      <c r="B355" s="53" t="s">
        <v>543</v>
      </c>
      <c r="C355" s="121"/>
      <c r="D355" s="274">
        <v>1440</v>
      </c>
      <c r="E355" s="292"/>
      <c r="F355" s="262">
        <f t="shared" si="29"/>
        <v>1440</v>
      </c>
      <c r="G355" s="273"/>
      <c r="H355" s="273"/>
      <c r="I355" s="368">
        <f t="shared" si="26"/>
        <v>736.2603089225546</v>
      </c>
      <c r="J355" s="368">
        <f t="shared" si="27"/>
        <v>736.2603089225546</v>
      </c>
    </row>
    <row r="356" spans="1:10" ht="30" customHeight="1">
      <c r="A356" s="146">
        <v>1344</v>
      </c>
      <c r="B356" s="53" t="s">
        <v>544</v>
      </c>
      <c r="C356" s="121"/>
      <c r="D356" s="274">
        <v>1560</v>
      </c>
      <c r="E356" s="292"/>
      <c r="F356" s="262">
        <f t="shared" si="29"/>
        <v>1560</v>
      </c>
      <c r="G356" s="273"/>
      <c r="H356" s="273"/>
      <c r="I356" s="368">
        <f t="shared" si="26"/>
        <v>797.61533466610081</v>
      </c>
      <c r="J356" s="368">
        <f t="shared" si="27"/>
        <v>797.61533466610081</v>
      </c>
    </row>
    <row r="357" spans="1:10" ht="30" customHeight="1">
      <c r="A357" s="146">
        <v>1345</v>
      </c>
      <c r="B357" s="53" t="s">
        <v>545</v>
      </c>
      <c r="C357" s="121"/>
      <c r="D357" s="274">
        <v>1800</v>
      </c>
      <c r="E357" s="292"/>
      <c r="F357" s="262">
        <f t="shared" si="29"/>
        <v>1800</v>
      </c>
      <c r="G357" s="273"/>
      <c r="H357" s="273"/>
      <c r="I357" s="368">
        <f t="shared" si="26"/>
        <v>920.32538615319334</v>
      </c>
      <c r="J357" s="368">
        <f t="shared" si="27"/>
        <v>920.32538615319334</v>
      </c>
    </row>
    <row r="358" spans="1:10" ht="30" customHeight="1">
      <c r="A358" s="146">
        <v>1346</v>
      </c>
      <c r="B358" s="53" t="s">
        <v>546</v>
      </c>
      <c r="C358" s="121"/>
      <c r="D358" s="274">
        <v>2280</v>
      </c>
      <c r="E358" s="292"/>
      <c r="F358" s="262">
        <f t="shared" si="29"/>
        <v>2280</v>
      </c>
      <c r="G358" s="273"/>
      <c r="H358" s="273"/>
      <c r="I358" s="368">
        <f t="shared" si="26"/>
        <v>1165.7454891273783</v>
      </c>
      <c r="J358" s="368">
        <f t="shared" si="27"/>
        <v>1165.7454891273783</v>
      </c>
    </row>
    <row r="359" spans="1:10" ht="30" customHeight="1">
      <c r="A359" s="146">
        <v>1347</v>
      </c>
      <c r="B359" s="53" t="s">
        <v>547</v>
      </c>
      <c r="C359" s="121"/>
      <c r="D359" s="274">
        <v>2040</v>
      </c>
      <c r="E359" s="292"/>
      <c r="F359" s="262">
        <f t="shared" si="29"/>
        <v>2040</v>
      </c>
      <c r="G359" s="273"/>
      <c r="H359" s="273"/>
      <c r="I359" s="368">
        <f t="shared" si="26"/>
        <v>1043.0354376402856</v>
      </c>
      <c r="J359" s="368">
        <f t="shared" si="27"/>
        <v>1043.0354376402856</v>
      </c>
    </row>
    <row r="360" spans="1:10" ht="15" customHeight="1">
      <c r="A360" s="105"/>
      <c r="B360" s="79" t="s">
        <v>548</v>
      </c>
      <c r="C360" s="106"/>
      <c r="D360" s="291"/>
      <c r="E360" s="257"/>
      <c r="F360" s="265"/>
      <c r="G360" s="257"/>
      <c r="H360" s="257"/>
      <c r="I360" s="368">
        <f t="shared" si="26"/>
        <v>0</v>
      </c>
      <c r="J360" s="368">
        <f t="shared" si="27"/>
        <v>0</v>
      </c>
    </row>
    <row r="361" spans="1:10" ht="45" customHeight="1">
      <c r="A361" s="146">
        <v>1348</v>
      </c>
      <c r="B361" s="53" t="s">
        <v>549</v>
      </c>
      <c r="C361" s="121"/>
      <c r="D361" s="274">
        <v>1200</v>
      </c>
      <c r="E361" s="292"/>
      <c r="F361" s="262">
        <f>D361-E361</f>
        <v>1200</v>
      </c>
      <c r="G361" s="273"/>
      <c r="H361" s="273"/>
      <c r="I361" s="368">
        <f t="shared" si="26"/>
        <v>613.55025743546219</v>
      </c>
      <c r="J361" s="368">
        <f t="shared" si="27"/>
        <v>613.55025743546219</v>
      </c>
    </row>
    <row r="362" spans="1:10" ht="60" customHeight="1">
      <c r="A362" s="146">
        <v>1349</v>
      </c>
      <c r="B362" s="53" t="s">
        <v>550</v>
      </c>
      <c r="C362" s="121"/>
      <c r="D362" s="274">
        <v>1860</v>
      </c>
      <c r="E362" s="292"/>
      <c r="F362" s="262">
        <f>D362-E362</f>
        <v>1860</v>
      </c>
      <c r="G362" s="273"/>
      <c r="H362" s="273"/>
      <c r="I362" s="368">
        <f t="shared" si="26"/>
        <v>951.00289902496638</v>
      </c>
      <c r="J362" s="368">
        <f t="shared" si="27"/>
        <v>951.00289902496638</v>
      </c>
    </row>
    <row r="363" spans="1:10" ht="15" customHeight="1">
      <c r="A363" s="105"/>
      <c r="B363" s="79" t="s">
        <v>551</v>
      </c>
      <c r="C363" s="106"/>
      <c r="D363" s="291"/>
      <c r="E363" s="257"/>
      <c r="F363" s="265"/>
      <c r="G363" s="257"/>
      <c r="H363" s="257"/>
      <c r="I363" s="368">
        <f t="shared" si="26"/>
        <v>0</v>
      </c>
      <c r="J363" s="368">
        <f t="shared" si="27"/>
        <v>0</v>
      </c>
    </row>
    <row r="364" spans="1:10" ht="45" customHeight="1">
      <c r="A364" s="146">
        <v>1350</v>
      </c>
      <c r="B364" s="53" t="s">
        <v>552</v>
      </c>
      <c r="C364" s="121"/>
      <c r="D364" s="274">
        <v>1440</v>
      </c>
      <c r="E364" s="292"/>
      <c r="F364" s="262">
        <f>D364-E364</f>
        <v>1440</v>
      </c>
      <c r="G364" s="273"/>
      <c r="H364" s="273"/>
      <c r="I364" s="368">
        <f t="shared" si="26"/>
        <v>736.2603089225546</v>
      </c>
      <c r="J364" s="368">
        <f t="shared" si="27"/>
        <v>736.2603089225546</v>
      </c>
    </row>
    <row r="365" spans="1:10" ht="45" customHeight="1">
      <c r="A365" s="146">
        <v>1351</v>
      </c>
      <c r="B365" s="53" t="s">
        <v>553</v>
      </c>
      <c r="C365" s="121"/>
      <c r="D365" s="274">
        <v>2400</v>
      </c>
      <c r="E365" s="292"/>
      <c r="F365" s="262">
        <f>D365-E365</f>
        <v>2400</v>
      </c>
      <c r="G365" s="273"/>
      <c r="H365" s="273"/>
      <c r="I365" s="368">
        <f t="shared" si="26"/>
        <v>1227.1005148709244</v>
      </c>
      <c r="J365" s="368">
        <f t="shared" si="27"/>
        <v>1227.1005148709244</v>
      </c>
    </row>
    <row r="366" spans="1:10" ht="45" customHeight="1">
      <c r="A366" s="146">
        <v>1352</v>
      </c>
      <c r="B366" s="53" t="s">
        <v>554</v>
      </c>
      <c r="C366" s="121"/>
      <c r="D366" s="274">
        <v>2800</v>
      </c>
      <c r="E366" s="292"/>
      <c r="F366" s="262">
        <f>D366-E366</f>
        <v>2800</v>
      </c>
      <c r="G366" s="273"/>
      <c r="H366" s="273"/>
      <c r="I366" s="368">
        <f t="shared" si="26"/>
        <v>1431.6172673494118</v>
      </c>
      <c r="J366" s="368">
        <f t="shared" si="27"/>
        <v>1431.6172673494118</v>
      </c>
    </row>
    <row r="367" spans="1:10" ht="45" customHeight="1">
      <c r="A367" s="146">
        <v>1353</v>
      </c>
      <c r="B367" s="53" t="s">
        <v>555</v>
      </c>
      <c r="C367" s="121"/>
      <c r="D367" s="274">
        <v>3200</v>
      </c>
      <c r="E367" s="292"/>
      <c r="F367" s="262">
        <f>D367-E367</f>
        <v>3200</v>
      </c>
      <c r="G367" s="273"/>
      <c r="H367" s="273"/>
      <c r="I367" s="368">
        <f t="shared" si="26"/>
        <v>1636.1340198278992</v>
      </c>
      <c r="J367" s="368">
        <f t="shared" si="27"/>
        <v>1636.1340198278992</v>
      </c>
    </row>
    <row r="368" spans="1:10" ht="15">
      <c r="A368" s="135"/>
      <c r="B368" s="190" t="s">
        <v>1502</v>
      </c>
      <c r="C368" s="136"/>
      <c r="D368" s="321"/>
      <c r="E368" s="298"/>
      <c r="F368" s="297"/>
      <c r="G368" s="298"/>
      <c r="H368" s="298"/>
      <c r="I368" s="368">
        <f t="shared" si="26"/>
        <v>0</v>
      </c>
      <c r="J368" s="368">
        <f t="shared" si="27"/>
        <v>0</v>
      </c>
    </row>
    <row r="369" spans="1:10" ht="15">
      <c r="A369" s="146">
        <v>1354</v>
      </c>
      <c r="B369" s="53" t="s">
        <v>1503</v>
      </c>
      <c r="C369" s="121"/>
      <c r="D369" s="274">
        <v>4200</v>
      </c>
      <c r="E369" s="292"/>
      <c r="F369" s="262">
        <f>D369-E369</f>
        <v>4200</v>
      </c>
      <c r="G369" s="273"/>
      <c r="H369" s="273"/>
      <c r="I369" s="368">
        <f t="shared" si="26"/>
        <v>2147.4259010241176</v>
      </c>
      <c r="J369" s="368">
        <f t="shared" si="27"/>
        <v>2147.4259010241176</v>
      </c>
    </row>
    <row r="370" spans="1:10" ht="23.25" customHeight="1">
      <c r="A370" s="105"/>
      <c r="B370" s="79" t="s">
        <v>556</v>
      </c>
      <c r="C370" s="106"/>
      <c r="D370" s="291"/>
      <c r="E370" s="257"/>
      <c r="F370" s="265"/>
      <c r="G370" s="257"/>
      <c r="H370" s="257"/>
      <c r="I370" s="368">
        <f t="shared" si="26"/>
        <v>0</v>
      </c>
      <c r="J370" s="368">
        <f t="shared" si="27"/>
        <v>0</v>
      </c>
    </row>
    <row r="371" spans="1:10" ht="30" customHeight="1">
      <c r="A371" s="146">
        <v>1355</v>
      </c>
      <c r="B371" s="53" t="s">
        <v>557</v>
      </c>
      <c r="C371" s="121"/>
      <c r="D371" s="274">
        <v>5850</v>
      </c>
      <c r="E371" s="84">
        <v>2290</v>
      </c>
      <c r="F371" s="262">
        <f>D371-E371</f>
        <v>3560</v>
      </c>
      <c r="G371" s="273"/>
      <c r="H371" s="301" t="s">
        <v>969</v>
      </c>
      <c r="I371" s="368">
        <f t="shared" si="26"/>
        <v>2991.0575049978784</v>
      </c>
      <c r="J371" s="368">
        <f t="shared" si="27"/>
        <v>1820.1990970585377</v>
      </c>
    </row>
    <row r="372" spans="1:10" ht="30" customHeight="1">
      <c r="A372" s="146">
        <v>1356</v>
      </c>
      <c r="B372" s="53" t="s">
        <v>558</v>
      </c>
      <c r="C372" s="121"/>
      <c r="D372" s="274">
        <v>6960</v>
      </c>
      <c r="E372" s="84">
        <v>2329</v>
      </c>
      <c r="F372" s="262">
        <f>D372-E372</f>
        <v>4631</v>
      </c>
      <c r="G372" s="273"/>
      <c r="H372" s="301" t="s">
        <v>970</v>
      </c>
      <c r="I372" s="368">
        <f t="shared" si="26"/>
        <v>3558.5914931256807</v>
      </c>
      <c r="J372" s="368">
        <f t="shared" si="27"/>
        <v>2367.7927018196879</v>
      </c>
    </row>
    <row r="373" spans="1:10" ht="30" customHeight="1">
      <c r="A373" s="146">
        <v>1357</v>
      </c>
      <c r="B373" s="53" t="s">
        <v>558</v>
      </c>
      <c r="C373" s="121"/>
      <c r="D373" s="274">
        <v>7500</v>
      </c>
      <c r="E373" s="84">
        <v>2329</v>
      </c>
      <c r="F373" s="262">
        <f>D373-E373</f>
        <v>5171</v>
      </c>
      <c r="G373" s="273"/>
      <c r="H373" s="301" t="s">
        <v>971</v>
      </c>
      <c r="I373" s="368">
        <f t="shared" si="26"/>
        <v>3834.6891089716387</v>
      </c>
      <c r="J373" s="368">
        <f t="shared" si="27"/>
        <v>2643.8903176656459</v>
      </c>
    </row>
    <row r="374" spans="1:10" ht="29.25" customHeight="1">
      <c r="A374" s="105"/>
      <c r="B374" s="79" t="s">
        <v>560</v>
      </c>
      <c r="C374" s="106"/>
      <c r="D374" s="291"/>
      <c r="E374" s="257"/>
      <c r="F374" s="265"/>
      <c r="G374" s="257"/>
      <c r="H374" s="257"/>
      <c r="I374" s="368">
        <f t="shared" si="26"/>
        <v>0</v>
      </c>
      <c r="J374" s="368">
        <f t="shared" si="27"/>
        <v>0</v>
      </c>
    </row>
    <row r="375" spans="1:10" ht="45" customHeight="1">
      <c r="A375" s="146">
        <v>1358</v>
      </c>
      <c r="B375" s="53" t="s">
        <v>561</v>
      </c>
      <c r="C375" s="121"/>
      <c r="D375" s="274">
        <v>2460</v>
      </c>
      <c r="E375" s="292"/>
      <c r="F375" s="262">
        <f>D375-E375</f>
        <v>2460</v>
      </c>
      <c r="G375" s="320"/>
      <c r="H375" s="273"/>
      <c r="I375" s="368">
        <f t="shared" si="26"/>
        <v>1257.7780277426975</v>
      </c>
      <c r="J375" s="368">
        <f t="shared" si="27"/>
        <v>1257.7780277426975</v>
      </c>
    </row>
    <row r="376" spans="1:10" ht="15" customHeight="1">
      <c r="A376" s="105"/>
      <c r="B376" s="79" t="s">
        <v>562</v>
      </c>
      <c r="C376" s="106"/>
      <c r="D376" s="291"/>
      <c r="E376" s="257"/>
      <c r="F376" s="265"/>
      <c r="G376" s="257"/>
      <c r="H376" s="257"/>
      <c r="I376" s="368">
        <f t="shared" si="26"/>
        <v>0</v>
      </c>
      <c r="J376" s="368">
        <f t="shared" si="27"/>
        <v>0</v>
      </c>
    </row>
    <row r="377" spans="1:10" ht="45" customHeight="1">
      <c r="A377" s="146">
        <v>1359</v>
      </c>
      <c r="B377" s="53" t="s">
        <v>972</v>
      </c>
      <c r="C377" s="121"/>
      <c r="D377" s="274">
        <v>1920</v>
      </c>
      <c r="E377" s="292"/>
      <c r="F377" s="262">
        <f>D377-E377</f>
        <v>1920</v>
      </c>
      <c r="G377" s="273"/>
      <c r="H377" s="273"/>
      <c r="I377" s="368">
        <f t="shared" si="26"/>
        <v>981.68041189673954</v>
      </c>
      <c r="J377" s="368">
        <f t="shared" si="27"/>
        <v>981.68041189673954</v>
      </c>
    </row>
    <row r="378" spans="1:10" ht="29.25" customHeight="1">
      <c r="A378" s="105"/>
      <c r="B378" s="79" t="s">
        <v>556</v>
      </c>
      <c r="C378" s="106"/>
      <c r="D378" s="291"/>
      <c r="E378" s="257"/>
      <c r="F378" s="265"/>
      <c r="G378" s="257"/>
      <c r="H378" s="257"/>
      <c r="I378" s="368">
        <f t="shared" si="26"/>
        <v>0</v>
      </c>
      <c r="J378" s="368">
        <f t="shared" si="27"/>
        <v>0</v>
      </c>
    </row>
    <row r="379" spans="1:10" ht="30">
      <c r="A379" s="146">
        <v>1360</v>
      </c>
      <c r="B379" s="130" t="s">
        <v>559</v>
      </c>
      <c r="C379" s="307"/>
      <c r="D379" s="274">
        <v>7800</v>
      </c>
      <c r="E379" s="177">
        <v>2329</v>
      </c>
      <c r="F379" s="262">
        <f>D379-E379</f>
        <v>5471</v>
      </c>
      <c r="G379" s="320"/>
      <c r="H379" s="301" t="s">
        <v>973</v>
      </c>
      <c r="I379" s="368">
        <f t="shared" si="26"/>
        <v>3988.0766733305045</v>
      </c>
      <c r="J379" s="368">
        <f t="shared" si="27"/>
        <v>2797.2778820245112</v>
      </c>
    </row>
    <row r="380" spans="1:10" ht="45" customHeight="1">
      <c r="A380" s="146">
        <v>1361</v>
      </c>
      <c r="B380" s="130" t="s">
        <v>559</v>
      </c>
      <c r="C380" s="307"/>
      <c r="D380" s="274">
        <v>9900</v>
      </c>
      <c r="E380" s="177">
        <v>2329</v>
      </c>
      <c r="F380" s="262">
        <f>D380-E380</f>
        <v>7571</v>
      </c>
      <c r="G380" s="191"/>
      <c r="H380" s="301" t="s">
        <v>974</v>
      </c>
      <c r="I380" s="368">
        <f t="shared" si="26"/>
        <v>5061.7896238425628</v>
      </c>
      <c r="J380" s="368">
        <f t="shared" si="27"/>
        <v>3870.9908325365705</v>
      </c>
    </row>
    <row r="381" spans="1:10" ht="15" customHeight="1">
      <c r="A381" s="105"/>
      <c r="B381" s="79" t="s">
        <v>492</v>
      </c>
      <c r="C381" s="106"/>
      <c r="D381" s="291"/>
      <c r="E381" s="257"/>
      <c r="F381" s="265"/>
      <c r="G381" s="257"/>
      <c r="H381" s="257"/>
      <c r="I381" s="368">
        <f t="shared" si="26"/>
        <v>0</v>
      </c>
      <c r="J381" s="368">
        <f t="shared" si="27"/>
        <v>0</v>
      </c>
    </row>
    <row r="382" spans="1:10" ht="30" customHeight="1">
      <c r="A382" s="146">
        <v>1362</v>
      </c>
      <c r="B382" s="53" t="s">
        <v>493</v>
      </c>
      <c r="C382" s="121"/>
      <c r="D382" s="274">
        <v>960</v>
      </c>
      <c r="E382" s="292"/>
      <c r="F382" s="262">
        <f>D382-E382</f>
        <v>960</v>
      </c>
      <c r="G382" s="273"/>
      <c r="H382" s="273"/>
      <c r="I382" s="368">
        <f t="shared" si="26"/>
        <v>490.84020594836977</v>
      </c>
      <c r="J382" s="368">
        <f t="shared" si="27"/>
        <v>490.84020594836977</v>
      </c>
    </row>
    <row r="383" spans="1:10" s="322" customFormat="1" ht="15" customHeight="1">
      <c r="A383" s="135"/>
      <c r="B383" s="62" t="s">
        <v>565</v>
      </c>
      <c r="C383" s="136"/>
      <c r="D383" s="321"/>
      <c r="E383" s="298"/>
      <c r="F383" s="297"/>
      <c r="G383" s="298"/>
      <c r="H383" s="298"/>
      <c r="I383" s="368">
        <f t="shared" si="26"/>
        <v>0</v>
      </c>
      <c r="J383" s="368">
        <f t="shared" si="27"/>
        <v>0</v>
      </c>
    </row>
    <row r="384" spans="1:10" ht="30" customHeight="1">
      <c r="A384" s="146">
        <v>1363</v>
      </c>
      <c r="B384" s="53" t="s">
        <v>566</v>
      </c>
      <c r="C384" s="121"/>
      <c r="D384" s="274">
        <v>600</v>
      </c>
      <c r="E384" s="292"/>
      <c r="F384" s="262">
        <f t="shared" ref="F384:F405" si="30">D384-E384</f>
        <v>600</v>
      </c>
      <c r="G384" s="273"/>
      <c r="H384" s="273"/>
      <c r="I384" s="368">
        <f t="shared" si="26"/>
        <v>306.77512871773109</v>
      </c>
      <c r="J384" s="368">
        <f t="shared" si="27"/>
        <v>306.77512871773109</v>
      </c>
    </row>
    <row r="385" spans="1:10" ht="15" customHeight="1">
      <c r="A385" s="146">
        <v>1364</v>
      </c>
      <c r="B385" s="53" t="s">
        <v>567</v>
      </c>
      <c r="C385" s="121"/>
      <c r="D385" s="274">
        <v>600</v>
      </c>
      <c r="E385" s="292"/>
      <c r="F385" s="262">
        <f t="shared" si="30"/>
        <v>600</v>
      </c>
      <c r="G385" s="273"/>
      <c r="H385" s="273"/>
      <c r="I385" s="368">
        <f t="shared" si="26"/>
        <v>306.77512871773109</v>
      </c>
      <c r="J385" s="368">
        <f t="shared" si="27"/>
        <v>306.77512871773109</v>
      </c>
    </row>
    <row r="386" spans="1:10" ht="30" customHeight="1">
      <c r="A386" s="146">
        <v>1365</v>
      </c>
      <c r="B386" s="53" t="s">
        <v>568</v>
      </c>
      <c r="C386" s="121"/>
      <c r="D386" s="274">
        <v>600</v>
      </c>
      <c r="E386" s="292"/>
      <c r="F386" s="262">
        <f t="shared" si="30"/>
        <v>600</v>
      </c>
      <c r="G386" s="273"/>
      <c r="H386" s="273"/>
      <c r="I386" s="368">
        <f t="shared" si="26"/>
        <v>306.77512871773109</v>
      </c>
      <c r="J386" s="368">
        <f t="shared" si="27"/>
        <v>306.77512871773109</v>
      </c>
    </row>
    <row r="387" spans="1:10" ht="30" customHeight="1">
      <c r="A387" s="146">
        <v>1366</v>
      </c>
      <c r="B387" s="53" t="s">
        <v>569</v>
      </c>
      <c r="C387" s="121"/>
      <c r="D387" s="274">
        <v>600</v>
      </c>
      <c r="E387" s="292"/>
      <c r="F387" s="262">
        <f t="shared" si="30"/>
        <v>600</v>
      </c>
      <c r="G387" s="273"/>
      <c r="H387" s="273"/>
      <c r="I387" s="368">
        <f t="shared" si="26"/>
        <v>306.77512871773109</v>
      </c>
      <c r="J387" s="368">
        <f t="shared" si="27"/>
        <v>306.77512871773109</v>
      </c>
    </row>
    <row r="388" spans="1:10" ht="30" customHeight="1">
      <c r="A388" s="146">
        <v>1367</v>
      </c>
      <c r="B388" s="53" t="s">
        <v>570</v>
      </c>
      <c r="C388" s="121"/>
      <c r="D388" s="274">
        <v>600</v>
      </c>
      <c r="E388" s="292"/>
      <c r="F388" s="262">
        <f t="shared" si="30"/>
        <v>600</v>
      </c>
      <c r="G388" s="273"/>
      <c r="H388" s="273"/>
      <c r="I388" s="368">
        <f t="shared" ref="I388:I451" si="31">D388/I$2</f>
        <v>306.77512871773109</v>
      </c>
      <c r="J388" s="368">
        <f t="shared" ref="J388:J451" si="32">F388/J$2</f>
        <v>306.77512871773109</v>
      </c>
    </row>
    <row r="389" spans="1:10" ht="30" customHeight="1">
      <c r="A389" s="146">
        <v>1368</v>
      </c>
      <c r="B389" s="53" t="s">
        <v>571</v>
      </c>
      <c r="C389" s="121"/>
      <c r="D389" s="274">
        <v>600</v>
      </c>
      <c r="E389" s="292"/>
      <c r="F389" s="262">
        <f t="shared" si="30"/>
        <v>600</v>
      </c>
      <c r="G389" s="273"/>
      <c r="H389" s="273"/>
      <c r="I389" s="368">
        <f t="shared" si="31"/>
        <v>306.77512871773109</v>
      </c>
      <c r="J389" s="368">
        <f t="shared" si="32"/>
        <v>306.77512871773109</v>
      </c>
    </row>
    <row r="390" spans="1:10" ht="30" customHeight="1">
      <c r="A390" s="146">
        <v>1369</v>
      </c>
      <c r="B390" s="53" t="s">
        <v>572</v>
      </c>
      <c r="C390" s="121"/>
      <c r="D390" s="274">
        <v>600</v>
      </c>
      <c r="E390" s="292"/>
      <c r="F390" s="262">
        <f t="shared" si="30"/>
        <v>600</v>
      </c>
      <c r="G390" s="273"/>
      <c r="H390" s="273"/>
      <c r="I390" s="368">
        <f t="shared" si="31"/>
        <v>306.77512871773109</v>
      </c>
      <c r="J390" s="368">
        <f t="shared" si="32"/>
        <v>306.77512871773109</v>
      </c>
    </row>
    <row r="391" spans="1:10" ht="30" customHeight="1">
      <c r="A391" s="146">
        <v>1370</v>
      </c>
      <c r="B391" s="53" t="s">
        <v>573</v>
      </c>
      <c r="C391" s="121"/>
      <c r="D391" s="274">
        <v>600</v>
      </c>
      <c r="E391" s="292"/>
      <c r="F391" s="262">
        <f t="shared" si="30"/>
        <v>600</v>
      </c>
      <c r="G391" s="273"/>
      <c r="H391" s="273"/>
      <c r="I391" s="368">
        <f t="shared" si="31"/>
        <v>306.77512871773109</v>
      </c>
      <c r="J391" s="368">
        <f t="shared" si="32"/>
        <v>306.77512871773109</v>
      </c>
    </row>
    <row r="392" spans="1:10" ht="30" customHeight="1">
      <c r="A392" s="146">
        <v>1371</v>
      </c>
      <c r="B392" s="53" t="s">
        <v>574</v>
      </c>
      <c r="C392" s="121"/>
      <c r="D392" s="274">
        <v>600</v>
      </c>
      <c r="E392" s="292"/>
      <c r="F392" s="262">
        <f t="shared" si="30"/>
        <v>600</v>
      </c>
      <c r="G392" s="273"/>
      <c r="H392" s="273"/>
      <c r="I392" s="368">
        <f t="shared" si="31"/>
        <v>306.77512871773109</v>
      </c>
      <c r="J392" s="368">
        <f t="shared" si="32"/>
        <v>306.77512871773109</v>
      </c>
    </row>
    <row r="393" spans="1:10" ht="15" customHeight="1">
      <c r="A393" s="146">
        <v>1372</v>
      </c>
      <c r="B393" s="53" t="s">
        <v>575</v>
      </c>
      <c r="C393" s="121"/>
      <c r="D393" s="274">
        <v>600</v>
      </c>
      <c r="E393" s="292"/>
      <c r="F393" s="262">
        <f t="shared" si="30"/>
        <v>600</v>
      </c>
      <c r="G393" s="273"/>
      <c r="H393" s="273"/>
      <c r="I393" s="368">
        <f t="shared" si="31"/>
        <v>306.77512871773109</v>
      </c>
      <c r="J393" s="368">
        <f t="shared" si="32"/>
        <v>306.77512871773109</v>
      </c>
    </row>
    <row r="394" spans="1:10" ht="30" customHeight="1">
      <c r="A394" s="146">
        <v>1373</v>
      </c>
      <c r="B394" s="53" t="s">
        <v>576</v>
      </c>
      <c r="C394" s="121"/>
      <c r="D394" s="274">
        <v>600</v>
      </c>
      <c r="E394" s="292"/>
      <c r="F394" s="262">
        <f t="shared" si="30"/>
        <v>600</v>
      </c>
      <c r="G394" s="273"/>
      <c r="H394" s="273"/>
      <c r="I394" s="368">
        <f t="shared" si="31"/>
        <v>306.77512871773109</v>
      </c>
      <c r="J394" s="368">
        <f t="shared" si="32"/>
        <v>306.77512871773109</v>
      </c>
    </row>
    <row r="395" spans="1:10" ht="30" customHeight="1">
      <c r="A395" s="146">
        <v>1374</v>
      </c>
      <c r="B395" s="53" t="s">
        <v>577</v>
      </c>
      <c r="C395" s="121"/>
      <c r="D395" s="274">
        <v>600</v>
      </c>
      <c r="E395" s="292"/>
      <c r="F395" s="262">
        <f t="shared" si="30"/>
        <v>600</v>
      </c>
      <c r="G395" s="273"/>
      <c r="H395" s="273"/>
      <c r="I395" s="368">
        <f t="shared" si="31"/>
        <v>306.77512871773109</v>
      </c>
      <c r="J395" s="368">
        <f t="shared" si="32"/>
        <v>306.77512871773109</v>
      </c>
    </row>
    <row r="396" spans="1:10" ht="30" customHeight="1">
      <c r="A396" s="146">
        <v>1375</v>
      </c>
      <c r="B396" s="53" t="s">
        <v>578</v>
      </c>
      <c r="C396" s="121"/>
      <c r="D396" s="274">
        <v>600</v>
      </c>
      <c r="E396" s="292"/>
      <c r="F396" s="262">
        <f t="shared" si="30"/>
        <v>600</v>
      </c>
      <c r="G396" s="273"/>
      <c r="H396" s="273"/>
      <c r="I396" s="368">
        <f t="shared" si="31"/>
        <v>306.77512871773109</v>
      </c>
      <c r="J396" s="368">
        <f t="shared" si="32"/>
        <v>306.77512871773109</v>
      </c>
    </row>
    <row r="397" spans="1:10" ht="30" customHeight="1">
      <c r="A397" s="146">
        <v>1376</v>
      </c>
      <c r="B397" s="53" t="s">
        <v>579</v>
      </c>
      <c r="C397" s="121"/>
      <c r="D397" s="274">
        <v>600</v>
      </c>
      <c r="E397" s="292"/>
      <c r="F397" s="262">
        <f t="shared" si="30"/>
        <v>600</v>
      </c>
      <c r="G397" s="273"/>
      <c r="H397" s="273"/>
      <c r="I397" s="368">
        <f t="shared" si="31"/>
        <v>306.77512871773109</v>
      </c>
      <c r="J397" s="368">
        <f t="shared" si="32"/>
        <v>306.77512871773109</v>
      </c>
    </row>
    <row r="398" spans="1:10" ht="30" customHeight="1">
      <c r="A398" s="146">
        <v>1377</v>
      </c>
      <c r="B398" s="53" t="s">
        <v>580</v>
      </c>
      <c r="C398" s="121"/>
      <c r="D398" s="274">
        <v>600</v>
      </c>
      <c r="E398" s="292"/>
      <c r="F398" s="262">
        <f t="shared" si="30"/>
        <v>600</v>
      </c>
      <c r="G398" s="273"/>
      <c r="H398" s="273"/>
      <c r="I398" s="368">
        <f t="shared" si="31"/>
        <v>306.77512871773109</v>
      </c>
      <c r="J398" s="368">
        <f t="shared" si="32"/>
        <v>306.77512871773109</v>
      </c>
    </row>
    <row r="399" spans="1:10" ht="30" customHeight="1">
      <c r="A399" s="146">
        <v>1378</v>
      </c>
      <c r="B399" s="53" t="s">
        <v>581</v>
      </c>
      <c r="C399" s="121"/>
      <c r="D399" s="274">
        <v>600</v>
      </c>
      <c r="E399" s="292"/>
      <c r="F399" s="262">
        <f t="shared" si="30"/>
        <v>600</v>
      </c>
      <c r="G399" s="273"/>
      <c r="H399" s="273"/>
      <c r="I399" s="368">
        <f t="shared" si="31"/>
        <v>306.77512871773109</v>
      </c>
      <c r="J399" s="368">
        <f t="shared" si="32"/>
        <v>306.77512871773109</v>
      </c>
    </row>
    <row r="400" spans="1:10" ht="30" customHeight="1">
      <c r="A400" s="146">
        <v>1379</v>
      </c>
      <c r="B400" s="53" t="s">
        <v>582</v>
      </c>
      <c r="C400" s="121"/>
      <c r="D400" s="274">
        <v>600</v>
      </c>
      <c r="E400" s="292"/>
      <c r="F400" s="262">
        <f t="shared" si="30"/>
        <v>600</v>
      </c>
      <c r="G400" s="273"/>
      <c r="H400" s="273"/>
      <c r="I400" s="368">
        <f t="shared" si="31"/>
        <v>306.77512871773109</v>
      </c>
      <c r="J400" s="368">
        <f t="shared" si="32"/>
        <v>306.77512871773109</v>
      </c>
    </row>
    <row r="401" spans="1:10" ht="30" customHeight="1">
      <c r="A401" s="146">
        <v>1380</v>
      </c>
      <c r="B401" s="53" t="s">
        <v>583</v>
      </c>
      <c r="C401" s="121"/>
      <c r="D401" s="274">
        <v>600</v>
      </c>
      <c r="E401" s="292"/>
      <c r="F401" s="262">
        <f t="shared" si="30"/>
        <v>600</v>
      </c>
      <c r="G401" s="273"/>
      <c r="H401" s="273"/>
      <c r="I401" s="368">
        <f t="shared" si="31"/>
        <v>306.77512871773109</v>
      </c>
      <c r="J401" s="368">
        <f t="shared" si="32"/>
        <v>306.77512871773109</v>
      </c>
    </row>
    <row r="402" spans="1:10" ht="30" customHeight="1">
      <c r="A402" s="146">
        <v>1381</v>
      </c>
      <c r="B402" s="53" t="s">
        <v>584</v>
      </c>
      <c r="C402" s="121"/>
      <c r="D402" s="274">
        <v>600</v>
      </c>
      <c r="E402" s="292"/>
      <c r="F402" s="262">
        <f t="shared" si="30"/>
        <v>600</v>
      </c>
      <c r="G402" s="273"/>
      <c r="H402" s="273"/>
      <c r="I402" s="368">
        <f t="shared" si="31"/>
        <v>306.77512871773109</v>
      </c>
      <c r="J402" s="368">
        <f t="shared" si="32"/>
        <v>306.77512871773109</v>
      </c>
    </row>
    <row r="403" spans="1:10" ht="30" customHeight="1">
      <c r="A403" s="146">
        <v>1382</v>
      </c>
      <c r="B403" s="53" t="s">
        <v>585</v>
      </c>
      <c r="C403" s="121"/>
      <c r="D403" s="274">
        <v>600</v>
      </c>
      <c r="E403" s="292"/>
      <c r="F403" s="262">
        <f t="shared" si="30"/>
        <v>600</v>
      </c>
      <c r="G403" s="273"/>
      <c r="H403" s="273"/>
      <c r="I403" s="368">
        <f t="shared" si="31"/>
        <v>306.77512871773109</v>
      </c>
      <c r="J403" s="368">
        <f t="shared" si="32"/>
        <v>306.77512871773109</v>
      </c>
    </row>
    <row r="404" spans="1:10" ht="30" customHeight="1">
      <c r="A404" s="146">
        <v>1383</v>
      </c>
      <c r="B404" s="53" t="s">
        <v>586</v>
      </c>
      <c r="C404" s="121"/>
      <c r="D404" s="274">
        <v>600</v>
      </c>
      <c r="E404" s="292"/>
      <c r="F404" s="262">
        <f t="shared" si="30"/>
        <v>600</v>
      </c>
      <c r="G404" s="273"/>
      <c r="H404" s="273"/>
      <c r="I404" s="368">
        <f t="shared" si="31"/>
        <v>306.77512871773109</v>
      </c>
      <c r="J404" s="368">
        <f t="shared" si="32"/>
        <v>306.77512871773109</v>
      </c>
    </row>
    <row r="405" spans="1:10" ht="30" customHeight="1">
      <c r="A405" s="146">
        <v>1384</v>
      </c>
      <c r="B405" s="53" t="s">
        <v>587</v>
      </c>
      <c r="C405" s="121"/>
      <c r="D405" s="274">
        <v>60</v>
      </c>
      <c r="E405" s="292"/>
      <c r="F405" s="262">
        <f t="shared" si="30"/>
        <v>60</v>
      </c>
      <c r="G405" s="273"/>
      <c r="H405" s="273"/>
      <c r="I405" s="368">
        <f t="shared" si="31"/>
        <v>30.677512871773111</v>
      </c>
      <c r="J405" s="368">
        <f t="shared" si="32"/>
        <v>30.677512871773111</v>
      </c>
    </row>
    <row r="406" spans="1:10" ht="29.25" customHeight="1">
      <c r="A406" s="135"/>
      <c r="B406" s="62" t="s">
        <v>588</v>
      </c>
      <c r="C406" s="136"/>
      <c r="D406" s="321"/>
      <c r="E406" s="298"/>
      <c r="F406" s="297"/>
      <c r="G406" s="298"/>
      <c r="H406" s="298"/>
      <c r="I406" s="368">
        <f t="shared" si="31"/>
        <v>0</v>
      </c>
      <c r="J406" s="368">
        <f t="shared" si="32"/>
        <v>0</v>
      </c>
    </row>
    <row r="407" spans="1:10" ht="30" customHeight="1">
      <c r="A407" s="146">
        <v>1385</v>
      </c>
      <c r="B407" s="53" t="s">
        <v>589</v>
      </c>
      <c r="C407" s="121"/>
      <c r="D407" s="274">
        <v>600</v>
      </c>
      <c r="E407" s="292"/>
      <c r="F407" s="262">
        <f t="shared" ref="F407:F424" si="33">D407-E407</f>
        <v>600</v>
      </c>
      <c r="G407" s="273"/>
      <c r="H407" s="273"/>
      <c r="I407" s="368">
        <f t="shared" si="31"/>
        <v>306.77512871773109</v>
      </c>
      <c r="J407" s="368">
        <f t="shared" si="32"/>
        <v>306.77512871773109</v>
      </c>
    </row>
    <row r="408" spans="1:10" ht="30" customHeight="1">
      <c r="A408" s="146">
        <v>1386</v>
      </c>
      <c r="B408" s="53" t="s">
        <v>590</v>
      </c>
      <c r="C408" s="121"/>
      <c r="D408" s="274">
        <v>600</v>
      </c>
      <c r="E408" s="292"/>
      <c r="F408" s="262">
        <f t="shared" si="33"/>
        <v>600</v>
      </c>
      <c r="G408" s="273"/>
      <c r="H408" s="273"/>
      <c r="I408" s="368">
        <f t="shared" si="31"/>
        <v>306.77512871773109</v>
      </c>
      <c r="J408" s="368">
        <f t="shared" si="32"/>
        <v>306.77512871773109</v>
      </c>
    </row>
    <row r="409" spans="1:10" ht="30" customHeight="1">
      <c r="A409" s="146">
        <v>1387</v>
      </c>
      <c r="B409" s="53" t="s">
        <v>591</v>
      </c>
      <c r="C409" s="121"/>
      <c r="D409" s="274">
        <v>600</v>
      </c>
      <c r="E409" s="292"/>
      <c r="F409" s="262">
        <f t="shared" si="33"/>
        <v>600</v>
      </c>
      <c r="G409" s="273"/>
      <c r="H409" s="273"/>
      <c r="I409" s="368">
        <f t="shared" si="31"/>
        <v>306.77512871773109</v>
      </c>
      <c r="J409" s="368">
        <f t="shared" si="32"/>
        <v>306.77512871773109</v>
      </c>
    </row>
    <row r="410" spans="1:10" ht="30" customHeight="1">
      <c r="A410" s="146">
        <v>1388</v>
      </c>
      <c r="B410" s="53" t="s">
        <v>592</v>
      </c>
      <c r="C410" s="121"/>
      <c r="D410" s="274">
        <v>600</v>
      </c>
      <c r="E410" s="292"/>
      <c r="F410" s="262">
        <f t="shared" si="33"/>
        <v>600</v>
      </c>
      <c r="G410" s="273"/>
      <c r="H410" s="273"/>
      <c r="I410" s="368">
        <f t="shared" si="31"/>
        <v>306.77512871773109</v>
      </c>
      <c r="J410" s="368">
        <f t="shared" si="32"/>
        <v>306.77512871773109</v>
      </c>
    </row>
    <row r="411" spans="1:10" ht="15" customHeight="1">
      <c r="A411" s="146">
        <v>1389</v>
      </c>
      <c r="B411" s="53" t="s">
        <v>593</v>
      </c>
      <c r="C411" s="121"/>
      <c r="D411" s="274">
        <v>600</v>
      </c>
      <c r="E411" s="292"/>
      <c r="F411" s="262">
        <f t="shared" si="33"/>
        <v>600</v>
      </c>
      <c r="G411" s="273"/>
      <c r="H411" s="273"/>
      <c r="I411" s="368">
        <f t="shared" si="31"/>
        <v>306.77512871773109</v>
      </c>
      <c r="J411" s="368">
        <f t="shared" si="32"/>
        <v>306.77512871773109</v>
      </c>
    </row>
    <row r="412" spans="1:10" ht="15" customHeight="1">
      <c r="A412" s="146">
        <v>1390</v>
      </c>
      <c r="B412" s="53" t="s">
        <v>594</v>
      </c>
      <c r="C412" s="121"/>
      <c r="D412" s="274">
        <v>600</v>
      </c>
      <c r="E412" s="292"/>
      <c r="F412" s="262">
        <f t="shared" si="33"/>
        <v>600</v>
      </c>
      <c r="G412" s="273"/>
      <c r="H412" s="273"/>
      <c r="I412" s="368">
        <f t="shared" si="31"/>
        <v>306.77512871773109</v>
      </c>
      <c r="J412" s="368">
        <f t="shared" si="32"/>
        <v>306.77512871773109</v>
      </c>
    </row>
    <row r="413" spans="1:10" ht="15" customHeight="1">
      <c r="A413" s="146">
        <v>1391</v>
      </c>
      <c r="B413" s="53" t="s">
        <v>595</v>
      </c>
      <c r="C413" s="121"/>
      <c r="D413" s="274">
        <v>600</v>
      </c>
      <c r="E413" s="292"/>
      <c r="F413" s="262">
        <f t="shared" si="33"/>
        <v>600</v>
      </c>
      <c r="G413" s="273"/>
      <c r="H413" s="273"/>
      <c r="I413" s="368">
        <f t="shared" si="31"/>
        <v>306.77512871773109</v>
      </c>
      <c r="J413" s="368">
        <f t="shared" si="32"/>
        <v>306.77512871773109</v>
      </c>
    </row>
    <row r="414" spans="1:10" ht="15" customHeight="1">
      <c r="A414" s="146">
        <v>1392</v>
      </c>
      <c r="B414" s="53" t="s">
        <v>596</v>
      </c>
      <c r="C414" s="121"/>
      <c r="D414" s="274">
        <v>600</v>
      </c>
      <c r="E414" s="292"/>
      <c r="F414" s="262">
        <f t="shared" si="33"/>
        <v>600</v>
      </c>
      <c r="G414" s="273"/>
      <c r="H414" s="273"/>
      <c r="I414" s="368">
        <f t="shared" si="31"/>
        <v>306.77512871773109</v>
      </c>
      <c r="J414" s="368">
        <f t="shared" si="32"/>
        <v>306.77512871773109</v>
      </c>
    </row>
    <row r="415" spans="1:10" ht="15" customHeight="1">
      <c r="A415" s="146">
        <v>1393</v>
      </c>
      <c r="B415" s="53" t="s">
        <v>597</v>
      </c>
      <c r="C415" s="121"/>
      <c r="D415" s="274">
        <v>600</v>
      </c>
      <c r="E415" s="292"/>
      <c r="F415" s="262">
        <f t="shared" si="33"/>
        <v>600</v>
      </c>
      <c r="G415" s="273"/>
      <c r="H415" s="273"/>
      <c r="I415" s="368">
        <f t="shared" si="31"/>
        <v>306.77512871773109</v>
      </c>
      <c r="J415" s="368">
        <f t="shared" si="32"/>
        <v>306.77512871773109</v>
      </c>
    </row>
    <row r="416" spans="1:10" ht="30" customHeight="1">
      <c r="A416" s="146">
        <v>1394</v>
      </c>
      <c r="B416" s="53" t="s">
        <v>598</v>
      </c>
      <c r="C416" s="121"/>
      <c r="D416" s="274">
        <v>600</v>
      </c>
      <c r="E416" s="292"/>
      <c r="F416" s="262">
        <f t="shared" si="33"/>
        <v>600</v>
      </c>
      <c r="G416" s="273"/>
      <c r="H416" s="273"/>
      <c r="I416" s="368">
        <f t="shared" si="31"/>
        <v>306.77512871773109</v>
      </c>
      <c r="J416" s="368">
        <f t="shared" si="32"/>
        <v>306.77512871773109</v>
      </c>
    </row>
    <row r="417" spans="1:10" ht="30" customHeight="1">
      <c r="A417" s="146">
        <v>1395</v>
      </c>
      <c r="B417" s="53" t="s">
        <v>599</v>
      </c>
      <c r="C417" s="121"/>
      <c r="D417" s="274">
        <v>600</v>
      </c>
      <c r="E417" s="292"/>
      <c r="F417" s="262">
        <f t="shared" si="33"/>
        <v>600</v>
      </c>
      <c r="G417" s="273"/>
      <c r="H417" s="273"/>
      <c r="I417" s="368">
        <f t="shared" si="31"/>
        <v>306.77512871773109</v>
      </c>
      <c r="J417" s="368">
        <f t="shared" si="32"/>
        <v>306.77512871773109</v>
      </c>
    </row>
    <row r="418" spans="1:10" ht="15" customHeight="1">
      <c r="A418" s="146">
        <v>1396</v>
      </c>
      <c r="B418" s="53" t="s">
        <v>600</v>
      </c>
      <c r="C418" s="121"/>
      <c r="D418" s="274">
        <v>600</v>
      </c>
      <c r="E418" s="292"/>
      <c r="F418" s="262">
        <f t="shared" si="33"/>
        <v>600</v>
      </c>
      <c r="G418" s="273"/>
      <c r="H418" s="273"/>
      <c r="I418" s="368">
        <f t="shared" si="31"/>
        <v>306.77512871773109</v>
      </c>
      <c r="J418" s="368">
        <f t="shared" si="32"/>
        <v>306.77512871773109</v>
      </c>
    </row>
    <row r="419" spans="1:10" ht="15" customHeight="1">
      <c r="A419" s="146">
        <v>1397</v>
      </c>
      <c r="B419" s="53" t="s">
        <v>601</v>
      </c>
      <c r="C419" s="121"/>
      <c r="D419" s="274">
        <v>600</v>
      </c>
      <c r="E419" s="292"/>
      <c r="F419" s="262">
        <f t="shared" si="33"/>
        <v>600</v>
      </c>
      <c r="G419" s="273"/>
      <c r="H419" s="273"/>
      <c r="I419" s="368">
        <f t="shared" si="31"/>
        <v>306.77512871773109</v>
      </c>
      <c r="J419" s="368">
        <f t="shared" si="32"/>
        <v>306.77512871773109</v>
      </c>
    </row>
    <row r="420" spans="1:10" ht="15" customHeight="1">
      <c r="A420" s="146">
        <v>1398</v>
      </c>
      <c r="B420" s="53" t="s">
        <v>602</v>
      </c>
      <c r="C420" s="121"/>
      <c r="D420" s="274">
        <v>600</v>
      </c>
      <c r="E420" s="292"/>
      <c r="F420" s="262">
        <f t="shared" si="33"/>
        <v>600</v>
      </c>
      <c r="G420" s="273"/>
      <c r="H420" s="273"/>
      <c r="I420" s="368">
        <f t="shared" si="31"/>
        <v>306.77512871773109</v>
      </c>
      <c r="J420" s="368">
        <f t="shared" si="32"/>
        <v>306.77512871773109</v>
      </c>
    </row>
    <row r="421" spans="1:10" ht="15" customHeight="1">
      <c r="A421" s="146">
        <v>1399</v>
      </c>
      <c r="B421" s="53" t="s">
        <v>603</v>
      </c>
      <c r="C421" s="121"/>
      <c r="D421" s="274">
        <v>600</v>
      </c>
      <c r="E421" s="292"/>
      <c r="F421" s="262">
        <f t="shared" si="33"/>
        <v>600</v>
      </c>
      <c r="G421" s="273"/>
      <c r="H421" s="273"/>
      <c r="I421" s="368">
        <f t="shared" si="31"/>
        <v>306.77512871773109</v>
      </c>
      <c r="J421" s="368">
        <f t="shared" si="32"/>
        <v>306.77512871773109</v>
      </c>
    </row>
    <row r="422" spans="1:10" ht="15" customHeight="1">
      <c r="A422" s="146">
        <v>1400</v>
      </c>
      <c r="B422" s="53" t="s">
        <v>604</v>
      </c>
      <c r="C422" s="121"/>
      <c r="D422" s="274">
        <v>600</v>
      </c>
      <c r="E422" s="292"/>
      <c r="F422" s="262">
        <f t="shared" si="33"/>
        <v>600</v>
      </c>
      <c r="G422" s="273"/>
      <c r="H422" s="273"/>
      <c r="I422" s="368">
        <f t="shared" si="31"/>
        <v>306.77512871773109</v>
      </c>
      <c r="J422" s="368">
        <f t="shared" si="32"/>
        <v>306.77512871773109</v>
      </c>
    </row>
    <row r="423" spans="1:10" ht="15" customHeight="1">
      <c r="A423" s="146">
        <v>1401</v>
      </c>
      <c r="B423" s="53" t="s">
        <v>605</v>
      </c>
      <c r="C423" s="121"/>
      <c r="D423" s="274">
        <v>600</v>
      </c>
      <c r="E423" s="292"/>
      <c r="F423" s="262">
        <f t="shared" si="33"/>
        <v>600</v>
      </c>
      <c r="G423" s="273"/>
      <c r="H423" s="273"/>
      <c r="I423" s="368">
        <f t="shared" si="31"/>
        <v>306.77512871773109</v>
      </c>
      <c r="J423" s="368">
        <f t="shared" si="32"/>
        <v>306.77512871773109</v>
      </c>
    </row>
    <row r="424" spans="1:10" ht="30" customHeight="1">
      <c r="A424" s="146">
        <v>1402</v>
      </c>
      <c r="B424" s="53" t="s">
        <v>606</v>
      </c>
      <c r="C424" s="121"/>
      <c r="D424" s="274">
        <v>60</v>
      </c>
      <c r="E424" s="292"/>
      <c r="F424" s="262">
        <f t="shared" si="33"/>
        <v>60</v>
      </c>
      <c r="G424" s="273"/>
      <c r="H424" s="273"/>
      <c r="I424" s="368">
        <f t="shared" si="31"/>
        <v>30.677512871773111</v>
      </c>
      <c r="J424" s="368">
        <f t="shared" si="32"/>
        <v>30.677512871773111</v>
      </c>
    </row>
    <row r="425" spans="1:10" s="322" customFormat="1" ht="15" customHeight="1">
      <c r="A425" s="135"/>
      <c r="B425" s="62" t="s">
        <v>607</v>
      </c>
      <c r="C425" s="136"/>
      <c r="D425" s="321"/>
      <c r="E425" s="298"/>
      <c r="F425" s="297"/>
      <c r="G425" s="298"/>
      <c r="H425" s="298"/>
      <c r="I425" s="368">
        <f t="shared" si="31"/>
        <v>0</v>
      </c>
      <c r="J425" s="368">
        <f t="shared" si="32"/>
        <v>0</v>
      </c>
    </row>
    <row r="426" spans="1:10" ht="30" customHeight="1">
      <c r="A426" s="146">
        <v>1403</v>
      </c>
      <c r="B426" s="53" t="s">
        <v>608</v>
      </c>
      <c r="C426" s="121"/>
      <c r="D426" s="274">
        <v>600</v>
      </c>
      <c r="E426" s="292"/>
      <c r="F426" s="262">
        <f t="shared" ref="F426:F457" si="34">D426-E426</f>
        <v>600</v>
      </c>
      <c r="G426" s="273"/>
      <c r="H426" s="273"/>
      <c r="I426" s="368">
        <f t="shared" si="31"/>
        <v>306.77512871773109</v>
      </c>
      <c r="J426" s="368">
        <f t="shared" si="32"/>
        <v>306.77512871773109</v>
      </c>
    </row>
    <row r="427" spans="1:10" ht="30" customHeight="1">
      <c r="A427" s="146">
        <v>1404</v>
      </c>
      <c r="B427" s="53" t="s">
        <v>609</v>
      </c>
      <c r="C427" s="121"/>
      <c r="D427" s="274">
        <v>600</v>
      </c>
      <c r="E427" s="292"/>
      <c r="F427" s="262">
        <f t="shared" si="34"/>
        <v>600</v>
      </c>
      <c r="G427" s="273"/>
      <c r="H427" s="273"/>
      <c r="I427" s="368">
        <f t="shared" si="31"/>
        <v>306.77512871773109</v>
      </c>
      <c r="J427" s="368">
        <f t="shared" si="32"/>
        <v>306.77512871773109</v>
      </c>
    </row>
    <row r="428" spans="1:10" ht="30" customHeight="1">
      <c r="A428" s="146">
        <v>1405</v>
      </c>
      <c r="B428" s="53" t="s">
        <v>610</v>
      </c>
      <c r="C428" s="121"/>
      <c r="D428" s="274">
        <v>600</v>
      </c>
      <c r="E428" s="292"/>
      <c r="F428" s="262">
        <f t="shared" si="34"/>
        <v>600</v>
      </c>
      <c r="G428" s="273"/>
      <c r="H428" s="273"/>
      <c r="I428" s="368">
        <f t="shared" si="31"/>
        <v>306.77512871773109</v>
      </c>
      <c r="J428" s="368">
        <f t="shared" si="32"/>
        <v>306.77512871773109</v>
      </c>
    </row>
    <row r="429" spans="1:10" ht="30" customHeight="1">
      <c r="A429" s="146">
        <v>1406</v>
      </c>
      <c r="B429" s="53" t="s">
        <v>611</v>
      </c>
      <c r="C429" s="121"/>
      <c r="D429" s="274">
        <v>600</v>
      </c>
      <c r="E429" s="292"/>
      <c r="F429" s="262">
        <f t="shared" si="34"/>
        <v>600</v>
      </c>
      <c r="G429" s="273"/>
      <c r="H429" s="273"/>
      <c r="I429" s="368">
        <f t="shared" si="31"/>
        <v>306.77512871773109</v>
      </c>
      <c r="J429" s="368">
        <f t="shared" si="32"/>
        <v>306.77512871773109</v>
      </c>
    </row>
    <row r="430" spans="1:10" ht="30" customHeight="1">
      <c r="A430" s="146">
        <v>1407</v>
      </c>
      <c r="B430" s="53" t="s">
        <v>612</v>
      </c>
      <c r="C430" s="121"/>
      <c r="D430" s="274">
        <v>600</v>
      </c>
      <c r="E430" s="292"/>
      <c r="F430" s="262">
        <f t="shared" si="34"/>
        <v>600</v>
      </c>
      <c r="G430" s="273"/>
      <c r="H430" s="273"/>
      <c r="I430" s="368">
        <f t="shared" si="31"/>
        <v>306.77512871773109</v>
      </c>
      <c r="J430" s="368">
        <f t="shared" si="32"/>
        <v>306.77512871773109</v>
      </c>
    </row>
    <row r="431" spans="1:10" ht="30" customHeight="1">
      <c r="A431" s="146">
        <v>1408</v>
      </c>
      <c r="B431" s="53" t="s">
        <v>613</v>
      </c>
      <c r="C431" s="121"/>
      <c r="D431" s="274">
        <v>600</v>
      </c>
      <c r="E431" s="292"/>
      <c r="F431" s="262">
        <f t="shared" si="34"/>
        <v>600</v>
      </c>
      <c r="G431" s="273"/>
      <c r="H431" s="273"/>
      <c r="I431" s="368">
        <f t="shared" si="31"/>
        <v>306.77512871773109</v>
      </c>
      <c r="J431" s="368">
        <f t="shared" si="32"/>
        <v>306.77512871773109</v>
      </c>
    </row>
    <row r="432" spans="1:10" ht="30" customHeight="1">
      <c r="A432" s="146">
        <v>1409</v>
      </c>
      <c r="B432" s="53" t="s">
        <v>614</v>
      </c>
      <c r="C432" s="121"/>
      <c r="D432" s="274">
        <v>600</v>
      </c>
      <c r="E432" s="292"/>
      <c r="F432" s="262">
        <f t="shared" si="34"/>
        <v>600</v>
      </c>
      <c r="G432" s="273"/>
      <c r="H432" s="273"/>
      <c r="I432" s="368">
        <f t="shared" si="31"/>
        <v>306.77512871773109</v>
      </c>
      <c r="J432" s="368">
        <f t="shared" si="32"/>
        <v>306.77512871773109</v>
      </c>
    </row>
    <row r="433" spans="1:10" ht="30" customHeight="1">
      <c r="A433" s="146">
        <v>1410</v>
      </c>
      <c r="B433" s="53" t="s">
        <v>615</v>
      </c>
      <c r="C433" s="121"/>
      <c r="D433" s="274">
        <v>600</v>
      </c>
      <c r="E433" s="292"/>
      <c r="F433" s="262">
        <f t="shared" si="34"/>
        <v>600</v>
      </c>
      <c r="G433" s="273"/>
      <c r="H433" s="273"/>
      <c r="I433" s="368">
        <f t="shared" si="31"/>
        <v>306.77512871773109</v>
      </c>
      <c r="J433" s="368">
        <f t="shared" si="32"/>
        <v>306.77512871773109</v>
      </c>
    </row>
    <row r="434" spans="1:10" ht="30" customHeight="1">
      <c r="A434" s="146">
        <v>1411</v>
      </c>
      <c r="B434" s="53" t="s">
        <v>616</v>
      </c>
      <c r="C434" s="121"/>
      <c r="D434" s="274">
        <v>600</v>
      </c>
      <c r="E434" s="292"/>
      <c r="F434" s="262">
        <f t="shared" si="34"/>
        <v>600</v>
      </c>
      <c r="G434" s="273"/>
      <c r="H434" s="273"/>
      <c r="I434" s="368">
        <f t="shared" si="31"/>
        <v>306.77512871773109</v>
      </c>
      <c r="J434" s="368">
        <f t="shared" si="32"/>
        <v>306.77512871773109</v>
      </c>
    </row>
    <row r="435" spans="1:10" ht="30" customHeight="1">
      <c r="A435" s="146">
        <v>1412</v>
      </c>
      <c r="B435" s="53" t="s">
        <v>617</v>
      </c>
      <c r="C435" s="121"/>
      <c r="D435" s="274">
        <v>600</v>
      </c>
      <c r="E435" s="292"/>
      <c r="F435" s="262">
        <f t="shared" si="34"/>
        <v>600</v>
      </c>
      <c r="G435" s="273"/>
      <c r="H435" s="273"/>
      <c r="I435" s="368">
        <f t="shared" si="31"/>
        <v>306.77512871773109</v>
      </c>
      <c r="J435" s="368">
        <f t="shared" si="32"/>
        <v>306.77512871773109</v>
      </c>
    </row>
    <row r="436" spans="1:10" ht="30" customHeight="1">
      <c r="A436" s="146">
        <v>1413</v>
      </c>
      <c r="B436" s="53" t="s">
        <v>618</v>
      </c>
      <c r="C436" s="121"/>
      <c r="D436" s="274">
        <v>600</v>
      </c>
      <c r="E436" s="292"/>
      <c r="F436" s="262">
        <f t="shared" si="34"/>
        <v>600</v>
      </c>
      <c r="G436" s="273"/>
      <c r="H436" s="273"/>
      <c r="I436" s="368">
        <f t="shared" si="31"/>
        <v>306.77512871773109</v>
      </c>
      <c r="J436" s="368">
        <f t="shared" si="32"/>
        <v>306.77512871773109</v>
      </c>
    </row>
    <row r="437" spans="1:10" ht="30" customHeight="1">
      <c r="A437" s="146">
        <v>1414</v>
      </c>
      <c r="B437" s="53" t="s">
        <v>619</v>
      </c>
      <c r="C437" s="121"/>
      <c r="D437" s="274">
        <v>600</v>
      </c>
      <c r="E437" s="292"/>
      <c r="F437" s="262">
        <f t="shared" si="34"/>
        <v>600</v>
      </c>
      <c r="G437" s="273"/>
      <c r="H437" s="273"/>
      <c r="I437" s="368">
        <f t="shared" si="31"/>
        <v>306.77512871773109</v>
      </c>
      <c r="J437" s="368">
        <f t="shared" si="32"/>
        <v>306.77512871773109</v>
      </c>
    </row>
    <row r="438" spans="1:10" ht="30" customHeight="1">
      <c r="A438" s="146">
        <v>1415</v>
      </c>
      <c r="B438" s="53" t="s">
        <v>620</v>
      </c>
      <c r="C438" s="121"/>
      <c r="D438" s="274">
        <v>600</v>
      </c>
      <c r="E438" s="292"/>
      <c r="F438" s="262">
        <f t="shared" si="34"/>
        <v>600</v>
      </c>
      <c r="G438" s="273"/>
      <c r="H438" s="273"/>
      <c r="I438" s="368">
        <f t="shared" si="31"/>
        <v>306.77512871773109</v>
      </c>
      <c r="J438" s="368">
        <f t="shared" si="32"/>
        <v>306.77512871773109</v>
      </c>
    </row>
    <row r="439" spans="1:10" ht="30" customHeight="1">
      <c r="A439" s="146">
        <v>1416</v>
      </c>
      <c r="B439" s="53" t="s">
        <v>621</v>
      </c>
      <c r="C439" s="121"/>
      <c r="D439" s="274">
        <v>600</v>
      </c>
      <c r="E439" s="292"/>
      <c r="F439" s="262">
        <f t="shared" si="34"/>
        <v>600</v>
      </c>
      <c r="G439" s="273"/>
      <c r="H439" s="273"/>
      <c r="I439" s="368">
        <f t="shared" si="31"/>
        <v>306.77512871773109</v>
      </c>
      <c r="J439" s="368">
        <f t="shared" si="32"/>
        <v>306.77512871773109</v>
      </c>
    </row>
    <row r="440" spans="1:10" ht="30" customHeight="1">
      <c r="A440" s="146">
        <v>1417</v>
      </c>
      <c r="B440" s="53" t="s">
        <v>622</v>
      </c>
      <c r="C440" s="121"/>
      <c r="D440" s="274">
        <v>600</v>
      </c>
      <c r="E440" s="292"/>
      <c r="F440" s="262">
        <f t="shared" si="34"/>
        <v>600</v>
      </c>
      <c r="G440" s="273"/>
      <c r="H440" s="273"/>
      <c r="I440" s="368">
        <f t="shared" si="31"/>
        <v>306.77512871773109</v>
      </c>
      <c r="J440" s="368">
        <f t="shared" si="32"/>
        <v>306.77512871773109</v>
      </c>
    </row>
    <row r="441" spans="1:10" ht="30" customHeight="1">
      <c r="A441" s="146">
        <v>1418</v>
      </c>
      <c r="B441" s="53" t="s">
        <v>623</v>
      </c>
      <c r="C441" s="121"/>
      <c r="D441" s="274">
        <v>600</v>
      </c>
      <c r="E441" s="292"/>
      <c r="F441" s="262">
        <f t="shared" si="34"/>
        <v>600</v>
      </c>
      <c r="G441" s="273"/>
      <c r="H441" s="273"/>
      <c r="I441" s="368">
        <f t="shared" si="31"/>
        <v>306.77512871773109</v>
      </c>
      <c r="J441" s="368">
        <f t="shared" si="32"/>
        <v>306.77512871773109</v>
      </c>
    </row>
    <row r="442" spans="1:10" ht="30" customHeight="1">
      <c r="A442" s="146">
        <v>1419</v>
      </c>
      <c r="B442" s="53" t="s">
        <v>624</v>
      </c>
      <c r="C442" s="121"/>
      <c r="D442" s="274">
        <v>600</v>
      </c>
      <c r="E442" s="292"/>
      <c r="F442" s="262">
        <f t="shared" si="34"/>
        <v>600</v>
      </c>
      <c r="G442" s="273"/>
      <c r="H442" s="273"/>
      <c r="I442" s="368">
        <f t="shared" si="31"/>
        <v>306.77512871773109</v>
      </c>
      <c r="J442" s="368">
        <f t="shared" si="32"/>
        <v>306.77512871773109</v>
      </c>
    </row>
    <row r="443" spans="1:10" ht="30" customHeight="1">
      <c r="A443" s="146">
        <v>1420</v>
      </c>
      <c r="B443" s="53" t="s">
        <v>625</v>
      </c>
      <c r="C443" s="121"/>
      <c r="D443" s="274">
        <v>600</v>
      </c>
      <c r="E443" s="292"/>
      <c r="F443" s="262">
        <f t="shared" si="34"/>
        <v>600</v>
      </c>
      <c r="G443" s="273"/>
      <c r="H443" s="273"/>
      <c r="I443" s="368">
        <f t="shared" si="31"/>
        <v>306.77512871773109</v>
      </c>
      <c r="J443" s="368">
        <f t="shared" si="32"/>
        <v>306.77512871773109</v>
      </c>
    </row>
    <row r="444" spans="1:10" ht="30" customHeight="1">
      <c r="A444" s="146">
        <v>1421</v>
      </c>
      <c r="B444" s="53" t="s">
        <v>626</v>
      </c>
      <c r="C444" s="121"/>
      <c r="D444" s="274">
        <v>600</v>
      </c>
      <c r="E444" s="292"/>
      <c r="F444" s="262">
        <f t="shared" si="34"/>
        <v>600</v>
      </c>
      <c r="G444" s="273"/>
      <c r="H444" s="273"/>
      <c r="I444" s="368">
        <f t="shared" si="31"/>
        <v>306.77512871773109</v>
      </c>
      <c r="J444" s="368">
        <f t="shared" si="32"/>
        <v>306.77512871773109</v>
      </c>
    </row>
    <row r="445" spans="1:10" ht="30" customHeight="1">
      <c r="A445" s="146">
        <v>1422</v>
      </c>
      <c r="B445" s="53" t="s">
        <v>627</v>
      </c>
      <c r="C445" s="121"/>
      <c r="D445" s="274">
        <v>600</v>
      </c>
      <c r="E445" s="292"/>
      <c r="F445" s="262">
        <f t="shared" si="34"/>
        <v>600</v>
      </c>
      <c r="G445" s="273"/>
      <c r="H445" s="273"/>
      <c r="I445" s="368">
        <f t="shared" si="31"/>
        <v>306.77512871773109</v>
      </c>
      <c r="J445" s="368">
        <f t="shared" si="32"/>
        <v>306.77512871773109</v>
      </c>
    </row>
    <row r="446" spans="1:10" ht="30" customHeight="1">
      <c r="A446" s="146">
        <v>1423</v>
      </c>
      <c r="B446" s="53" t="s">
        <v>628</v>
      </c>
      <c r="C446" s="121"/>
      <c r="D446" s="274">
        <v>600</v>
      </c>
      <c r="E446" s="292"/>
      <c r="F446" s="262">
        <f t="shared" si="34"/>
        <v>600</v>
      </c>
      <c r="G446" s="273"/>
      <c r="H446" s="273"/>
      <c r="I446" s="368">
        <f t="shared" si="31"/>
        <v>306.77512871773109</v>
      </c>
      <c r="J446" s="368">
        <f t="shared" si="32"/>
        <v>306.77512871773109</v>
      </c>
    </row>
    <row r="447" spans="1:10" ht="30" customHeight="1">
      <c r="A447" s="146">
        <v>1424</v>
      </c>
      <c r="B447" s="53" t="s">
        <v>629</v>
      </c>
      <c r="C447" s="121"/>
      <c r="D447" s="274">
        <v>600</v>
      </c>
      <c r="E447" s="292"/>
      <c r="F447" s="262">
        <f t="shared" si="34"/>
        <v>600</v>
      </c>
      <c r="G447" s="273"/>
      <c r="H447" s="273"/>
      <c r="I447" s="368">
        <f t="shared" si="31"/>
        <v>306.77512871773109</v>
      </c>
      <c r="J447" s="368">
        <f t="shared" si="32"/>
        <v>306.77512871773109</v>
      </c>
    </row>
    <row r="448" spans="1:10" ht="30" customHeight="1">
      <c r="A448" s="146">
        <v>1425</v>
      </c>
      <c r="B448" s="53" t="s">
        <v>630</v>
      </c>
      <c r="C448" s="121"/>
      <c r="D448" s="274">
        <v>600</v>
      </c>
      <c r="E448" s="292"/>
      <c r="F448" s="262">
        <f t="shared" si="34"/>
        <v>600</v>
      </c>
      <c r="G448" s="273"/>
      <c r="H448" s="273"/>
      <c r="I448" s="368">
        <f t="shared" si="31"/>
        <v>306.77512871773109</v>
      </c>
      <c r="J448" s="368">
        <f t="shared" si="32"/>
        <v>306.77512871773109</v>
      </c>
    </row>
    <row r="449" spans="1:10" ht="30" customHeight="1">
      <c r="A449" s="146">
        <v>1426</v>
      </c>
      <c r="B449" s="53" t="s">
        <v>631</v>
      </c>
      <c r="C449" s="121"/>
      <c r="D449" s="274">
        <v>600</v>
      </c>
      <c r="E449" s="292"/>
      <c r="F449" s="262">
        <f t="shared" si="34"/>
        <v>600</v>
      </c>
      <c r="G449" s="273"/>
      <c r="H449" s="273"/>
      <c r="I449" s="368">
        <f t="shared" si="31"/>
        <v>306.77512871773109</v>
      </c>
      <c r="J449" s="368">
        <f t="shared" si="32"/>
        <v>306.77512871773109</v>
      </c>
    </row>
    <row r="450" spans="1:10" ht="30" customHeight="1">
      <c r="A450" s="146">
        <v>1427</v>
      </c>
      <c r="B450" s="53" t="s">
        <v>632</v>
      </c>
      <c r="C450" s="121"/>
      <c r="D450" s="274">
        <v>600</v>
      </c>
      <c r="E450" s="292"/>
      <c r="F450" s="262">
        <f t="shared" si="34"/>
        <v>600</v>
      </c>
      <c r="G450" s="273"/>
      <c r="H450" s="273"/>
      <c r="I450" s="368">
        <f t="shared" si="31"/>
        <v>306.77512871773109</v>
      </c>
      <c r="J450" s="368">
        <f t="shared" si="32"/>
        <v>306.77512871773109</v>
      </c>
    </row>
    <row r="451" spans="1:10" ht="30" customHeight="1">
      <c r="A451" s="146">
        <v>1428</v>
      </c>
      <c r="B451" s="53" t="s">
        <v>633</v>
      </c>
      <c r="C451" s="121"/>
      <c r="D451" s="274">
        <v>600</v>
      </c>
      <c r="E451" s="292"/>
      <c r="F451" s="262">
        <f t="shared" si="34"/>
        <v>600</v>
      </c>
      <c r="G451" s="273"/>
      <c r="H451" s="273"/>
      <c r="I451" s="368">
        <f t="shared" si="31"/>
        <v>306.77512871773109</v>
      </c>
      <c r="J451" s="368">
        <f t="shared" si="32"/>
        <v>306.77512871773109</v>
      </c>
    </row>
    <row r="452" spans="1:10" ht="29.25" customHeight="1">
      <c r="A452" s="146">
        <v>1429</v>
      </c>
      <c r="B452" s="53" t="s">
        <v>634</v>
      </c>
      <c r="C452" s="121"/>
      <c r="D452" s="274">
        <v>600</v>
      </c>
      <c r="E452" s="292"/>
      <c r="F452" s="262">
        <f t="shared" si="34"/>
        <v>600</v>
      </c>
      <c r="G452" s="273"/>
      <c r="H452" s="273"/>
      <c r="I452" s="368">
        <f t="shared" ref="I452:I515" si="35">D452/I$2</f>
        <v>306.77512871773109</v>
      </c>
      <c r="J452" s="368">
        <f t="shared" ref="J452:J515" si="36">F452/J$2</f>
        <v>306.77512871773109</v>
      </c>
    </row>
    <row r="453" spans="1:10" ht="30" customHeight="1">
      <c r="A453" s="146">
        <v>1430</v>
      </c>
      <c r="B453" s="53" t="s">
        <v>635</v>
      </c>
      <c r="C453" s="121"/>
      <c r="D453" s="274">
        <v>600</v>
      </c>
      <c r="E453" s="292"/>
      <c r="F453" s="262">
        <f t="shared" si="34"/>
        <v>600</v>
      </c>
      <c r="G453" s="273"/>
      <c r="H453" s="273"/>
      <c r="I453" s="368">
        <f t="shared" si="35"/>
        <v>306.77512871773109</v>
      </c>
      <c r="J453" s="368">
        <f t="shared" si="36"/>
        <v>306.77512871773109</v>
      </c>
    </row>
    <row r="454" spans="1:10" ht="30" customHeight="1">
      <c r="A454" s="146">
        <v>1431</v>
      </c>
      <c r="B454" s="53" t="s">
        <v>636</v>
      </c>
      <c r="C454" s="121"/>
      <c r="D454" s="274">
        <v>600</v>
      </c>
      <c r="E454" s="292"/>
      <c r="F454" s="262">
        <f t="shared" si="34"/>
        <v>600</v>
      </c>
      <c r="G454" s="273"/>
      <c r="H454" s="273"/>
      <c r="I454" s="368">
        <f t="shared" si="35"/>
        <v>306.77512871773109</v>
      </c>
      <c r="J454" s="368">
        <f t="shared" si="36"/>
        <v>306.77512871773109</v>
      </c>
    </row>
    <row r="455" spans="1:10" ht="30" customHeight="1">
      <c r="A455" s="146">
        <v>1432</v>
      </c>
      <c r="B455" s="53" t="s">
        <v>637</v>
      </c>
      <c r="C455" s="121"/>
      <c r="D455" s="274">
        <v>600</v>
      </c>
      <c r="E455" s="292"/>
      <c r="F455" s="262">
        <f t="shared" si="34"/>
        <v>600</v>
      </c>
      <c r="G455" s="273"/>
      <c r="H455" s="273"/>
      <c r="I455" s="368">
        <f t="shared" si="35"/>
        <v>306.77512871773109</v>
      </c>
      <c r="J455" s="368">
        <f t="shared" si="36"/>
        <v>306.77512871773109</v>
      </c>
    </row>
    <row r="456" spans="1:10" ht="30" customHeight="1">
      <c r="A456" s="146">
        <v>1433</v>
      </c>
      <c r="B456" s="53" t="s">
        <v>638</v>
      </c>
      <c r="C456" s="121"/>
      <c r="D456" s="274">
        <v>60</v>
      </c>
      <c r="E456" s="292"/>
      <c r="F456" s="262">
        <f t="shared" si="34"/>
        <v>60</v>
      </c>
      <c r="G456" s="273"/>
      <c r="H456" s="273"/>
      <c r="I456" s="368">
        <f t="shared" si="35"/>
        <v>30.677512871773111</v>
      </c>
      <c r="J456" s="368">
        <f t="shared" si="36"/>
        <v>30.677512871773111</v>
      </c>
    </row>
    <row r="457" spans="1:10" ht="30" customHeight="1">
      <c r="A457" s="146">
        <v>1434</v>
      </c>
      <c r="B457" s="53" t="s">
        <v>639</v>
      </c>
      <c r="C457" s="121"/>
      <c r="D457" s="274">
        <v>60</v>
      </c>
      <c r="E457" s="292"/>
      <c r="F457" s="262">
        <f t="shared" si="34"/>
        <v>60</v>
      </c>
      <c r="G457" s="273"/>
      <c r="H457" s="273"/>
      <c r="I457" s="368">
        <f t="shared" si="35"/>
        <v>30.677512871773111</v>
      </c>
      <c r="J457" s="368">
        <f t="shared" si="36"/>
        <v>30.677512871773111</v>
      </c>
    </row>
    <row r="458" spans="1:10" s="322" customFormat="1" ht="15" customHeight="1">
      <c r="A458" s="135"/>
      <c r="B458" s="62" t="s">
        <v>640</v>
      </c>
      <c r="C458" s="136"/>
      <c r="D458" s="321"/>
      <c r="E458" s="298"/>
      <c r="F458" s="297"/>
      <c r="G458" s="298"/>
      <c r="H458" s="298"/>
      <c r="I458" s="368">
        <f t="shared" si="35"/>
        <v>0</v>
      </c>
      <c r="J458" s="368">
        <f t="shared" si="36"/>
        <v>0</v>
      </c>
    </row>
    <row r="459" spans="1:10" ht="30" customHeight="1">
      <c r="A459" s="146">
        <v>1435</v>
      </c>
      <c r="B459" s="53" t="s">
        <v>641</v>
      </c>
      <c r="C459" s="121"/>
      <c r="D459" s="274">
        <v>600</v>
      </c>
      <c r="E459" s="292"/>
      <c r="F459" s="262">
        <f t="shared" ref="F459:F464" si="37">D459-E459</f>
        <v>600</v>
      </c>
      <c r="G459" s="273"/>
      <c r="H459" s="273"/>
      <c r="I459" s="368">
        <f t="shared" si="35"/>
        <v>306.77512871773109</v>
      </c>
      <c r="J459" s="368">
        <f t="shared" si="36"/>
        <v>306.77512871773109</v>
      </c>
    </row>
    <row r="460" spans="1:10" ht="30" customHeight="1">
      <c r="A460" s="146">
        <v>1436</v>
      </c>
      <c r="B460" s="53" t="s">
        <v>642</v>
      </c>
      <c r="C460" s="121"/>
      <c r="D460" s="274">
        <v>600</v>
      </c>
      <c r="E460" s="292"/>
      <c r="F460" s="262">
        <f t="shared" si="37"/>
        <v>600</v>
      </c>
      <c r="G460" s="273"/>
      <c r="H460" s="273"/>
      <c r="I460" s="368">
        <f t="shared" si="35"/>
        <v>306.77512871773109</v>
      </c>
      <c r="J460" s="368">
        <f t="shared" si="36"/>
        <v>306.77512871773109</v>
      </c>
    </row>
    <row r="461" spans="1:10" ht="30" customHeight="1">
      <c r="A461" s="146">
        <v>1437</v>
      </c>
      <c r="B461" s="53" t="s">
        <v>643</v>
      </c>
      <c r="C461" s="121"/>
      <c r="D461" s="274">
        <v>600</v>
      </c>
      <c r="E461" s="292"/>
      <c r="F461" s="262">
        <f t="shared" si="37"/>
        <v>600</v>
      </c>
      <c r="G461" s="273"/>
      <c r="H461" s="273"/>
      <c r="I461" s="368">
        <f t="shared" si="35"/>
        <v>306.77512871773109</v>
      </c>
      <c r="J461" s="368">
        <f t="shared" si="36"/>
        <v>306.77512871773109</v>
      </c>
    </row>
    <row r="462" spans="1:10" ht="30" customHeight="1">
      <c r="A462" s="146">
        <v>1438</v>
      </c>
      <c r="B462" s="53" t="s">
        <v>644</v>
      </c>
      <c r="C462" s="121"/>
      <c r="D462" s="274">
        <v>600</v>
      </c>
      <c r="E462" s="292"/>
      <c r="F462" s="262">
        <f t="shared" si="37"/>
        <v>600</v>
      </c>
      <c r="G462" s="273"/>
      <c r="H462" s="273"/>
      <c r="I462" s="368">
        <f t="shared" si="35"/>
        <v>306.77512871773109</v>
      </c>
      <c r="J462" s="368">
        <f t="shared" si="36"/>
        <v>306.77512871773109</v>
      </c>
    </row>
    <row r="463" spans="1:10" ht="15" customHeight="1">
      <c r="A463" s="146">
        <v>1439</v>
      </c>
      <c r="B463" s="53" t="s">
        <v>645</v>
      </c>
      <c r="C463" s="121"/>
      <c r="D463" s="274">
        <v>600</v>
      </c>
      <c r="E463" s="292"/>
      <c r="F463" s="262">
        <f t="shared" si="37"/>
        <v>600</v>
      </c>
      <c r="G463" s="273"/>
      <c r="H463" s="273"/>
      <c r="I463" s="368">
        <f t="shared" si="35"/>
        <v>306.77512871773109</v>
      </c>
      <c r="J463" s="368">
        <f t="shared" si="36"/>
        <v>306.77512871773109</v>
      </c>
    </row>
    <row r="464" spans="1:10" ht="30" customHeight="1">
      <c r="A464" s="146">
        <v>1440</v>
      </c>
      <c r="B464" s="53" t="s">
        <v>646</v>
      </c>
      <c r="C464" s="121"/>
      <c r="D464" s="274">
        <v>60</v>
      </c>
      <c r="E464" s="292"/>
      <c r="F464" s="262">
        <f t="shared" si="37"/>
        <v>60</v>
      </c>
      <c r="G464" s="273"/>
      <c r="H464" s="273"/>
      <c r="I464" s="368">
        <f t="shared" si="35"/>
        <v>30.677512871773111</v>
      </c>
      <c r="J464" s="368">
        <f t="shared" si="36"/>
        <v>30.677512871773111</v>
      </c>
    </row>
    <row r="465" spans="1:10" s="322" customFormat="1" ht="15" customHeight="1">
      <c r="A465" s="135"/>
      <c r="B465" s="62" t="s">
        <v>975</v>
      </c>
      <c r="C465" s="136"/>
      <c r="D465" s="321"/>
      <c r="E465" s="298"/>
      <c r="F465" s="297"/>
      <c r="G465" s="298"/>
      <c r="H465" s="298"/>
      <c r="I465" s="368">
        <f t="shared" si="35"/>
        <v>0</v>
      </c>
      <c r="J465" s="368">
        <f t="shared" si="36"/>
        <v>0</v>
      </c>
    </row>
    <row r="466" spans="1:10" s="302" customFormat="1" ht="30">
      <c r="A466" s="146">
        <v>1441</v>
      </c>
      <c r="B466" s="57" t="s">
        <v>976</v>
      </c>
      <c r="C466" s="57"/>
      <c r="D466" s="318">
        <v>205</v>
      </c>
      <c r="E466" s="292"/>
      <c r="F466" s="262">
        <f t="shared" ref="F466:F484" si="38">D466-E466</f>
        <v>205</v>
      </c>
      <c r="G466" s="273"/>
      <c r="H466" s="273"/>
      <c r="I466" s="368">
        <f t="shared" si="35"/>
        <v>104.81483564522479</v>
      </c>
      <c r="J466" s="368">
        <f t="shared" si="36"/>
        <v>104.81483564522479</v>
      </c>
    </row>
    <row r="467" spans="1:10" s="302" customFormat="1" ht="30" customHeight="1">
      <c r="A467" s="146">
        <v>1442</v>
      </c>
      <c r="B467" s="57" t="s">
        <v>977</v>
      </c>
      <c r="C467" s="104"/>
      <c r="D467" s="318">
        <v>308</v>
      </c>
      <c r="E467" s="292"/>
      <c r="F467" s="262">
        <f t="shared" si="38"/>
        <v>308</v>
      </c>
      <c r="G467" s="323"/>
      <c r="H467" s="323"/>
      <c r="I467" s="368">
        <f t="shared" si="35"/>
        <v>157.47789940843529</v>
      </c>
      <c r="J467" s="368">
        <f t="shared" si="36"/>
        <v>157.47789940843529</v>
      </c>
    </row>
    <row r="468" spans="1:10" s="302" customFormat="1" ht="30" customHeight="1">
      <c r="A468" s="146">
        <v>1443</v>
      </c>
      <c r="B468" s="57" t="s">
        <v>978</v>
      </c>
      <c r="C468" s="104"/>
      <c r="D468" s="318">
        <v>960</v>
      </c>
      <c r="E468" s="292"/>
      <c r="F468" s="262">
        <f t="shared" si="38"/>
        <v>960</v>
      </c>
      <c r="G468" s="323"/>
      <c r="H468" s="323"/>
      <c r="I468" s="368">
        <f t="shared" si="35"/>
        <v>490.84020594836977</v>
      </c>
      <c r="J468" s="368">
        <f t="shared" si="36"/>
        <v>490.84020594836977</v>
      </c>
    </row>
    <row r="469" spans="1:10" s="302" customFormat="1" ht="30" customHeight="1">
      <c r="A469" s="146">
        <v>1444</v>
      </c>
      <c r="B469" s="57" t="s">
        <v>979</v>
      </c>
      <c r="C469" s="104"/>
      <c r="D469" s="318">
        <v>205</v>
      </c>
      <c r="E469" s="292"/>
      <c r="F469" s="262">
        <f t="shared" si="38"/>
        <v>205</v>
      </c>
      <c r="G469" s="323"/>
      <c r="H469" s="323"/>
      <c r="I469" s="368">
        <f t="shared" si="35"/>
        <v>104.81483564522479</v>
      </c>
      <c r="J469" s="368">
        <f t="shared" si="36"/>
        <v>104.81483564522479</v>
      </c>
    </row>
    <row r="470" spans="1:10" s="302" customFormat="1" ht="30" customHeight="1">
      <c r="A470" s="146">
        <v>1445</v>
      </c>
      <c r="B470" s="57" t="s">
        <v>980</v>
      </c>
      <c r="C470" s="104"/>
      <c r="D470" s="318">
        <v>308</v>
      </c>
      <c r="E470" s="292"/>
      <c r="F470" s="262">
        <f t="shared" si="38"/>
        <v>308</v>
      </c>
      <c r="G470" s="323"/>
      <c r="H470" s="323"/>
      <c r="I470" s="368">
        <f t="shared" si="35"/>
        <v>157.47789940843529</v>
      </c>
      <c r="J470" s="368">
        <f t="shared" si="36"/>
        <v>157.47789940843529</v>
      </c>
    </row>
    <row r="471" spans="1:10" s="302" customFormat="1" ht="30" customHeight="1">
      <c r="A471" s="146">
        <v>1446</v>
      </c>
      <c r="B471" s="57" t="s">
        <v>981</v>
      </c>
      <c r="C471" s="104"/>
      <c r="D471" s="318">
        <v>960</v>
      </c>
      <c r="E471" s="292"/>
      <c r="F471" s="262">
        <f t="shared" si="38"/>
        <v>960</v>
      </c>
      <c r="G471" s="323"/>
      <c r="H471" s="323"/>
      <c r="I471" s="368">
        <f t="shared" si="35"/>
        <v>490.84020594836977</v>
      </c>
      <c r="J471" s="368">
        <f t="shared" si="36"/>
        <v>490.84020594836977</v>
      </c>
    </row>
    <row r="472" spans="1:10" s="302" customFormat="1" ht="30" customHeight="1">
      <c r="A472" s="192">
        <v>1447</v>
      </c>
      <c r="B472" s="57" t="s">
        <v>982</v>
      </c>
      <c r="C472" s="104"/>
      <c r="D472" s="318">
        <v>246</v>
      </c>
      <c r="E472" s="292"/>
      <c r="F472" s="262">
        <f t="shared" si="38"/>
        <v>246</v>
      </c>
      <c r="G472" s="323"/>
      <c r="H472" s="323"/>
      <c r="I472" s="368">
        <f t="shared" si="35"/>
        <v>125.77780277426974</v>
      </c>
      <c r="J472" s="368">
        <f t="shared" si="36"/>
        <v>125.77780277426974</v>
      </c>
    </row>
    <row r="473" spans="1:10" s="302" customFormat="1" ht="30">
      <c r="A473" s="192">
        <v>1448</v>
      </c>
      <c r="B473" s="57" t="s">
        <v>983</v>
      </c>
      <c r="C473" s="104"/>
      <c r="D473" s="318">
        <v>486</v>
      </c>
      <c r="E473" s="292"/>
      <c r="F473" s="262">
        <f t="shared" si="38"/>
        <v>486</v>
      </c>
      <c r="G473" s="323"/>
      <c r="H473" s="323"/>
      <c r="I473" s="368">
        <f t="shared" si="35"/>
        <v>248.4878542613622</v>
      </c>
      <c r="J473" s="368">
        <f t="shared" si="36"/>
        <v>248.4878542613622</v>
      </c>
    </row>
    <row r="474" spans="1:10" s="302" customFormat="1" ht="30" customHeight="1">
      <c r="A474" s="192">
        <v>1449</v>
      </c>
      <c r="B474" s="57" t="s">
        <v>984</v>
      </c>
      <c r="C474" s="104"/>
      <c r="D474" s="318">
        <v>978</v>
      </c>
      <c r="E474" s="292"/>
      <c r="F474" s="262">
        <f t="shared" si="38"/>
        <v>978</v>
      </c>
      <c r="G474" s="323"/>
      <c r="H474" s="323"/>
      <c r="I474" s="368">
        <f t="shared" si="35"/>
        <v>500.04345980990166</v>
      </c>
      <c r="J474" s="368">
        <f t="shared" si="36"/>
        <v>500.04345980990166</v>
      </c>
    </row>
    <row r="475" spans="1:10" s="302" customFormat="1" ht="30" customHeight="1">
      <c r="A475" s="146">
        <v>1450</v>
      </c>
      <c r="B475" s="57" t="s">
        <v>985</v>
      </c>
      <c r="C475" s="104"/>
      <c r="D475" s="318">
        <v>576</v>
      </c>
      <c r="E475" s="292"/>
      <c r="F475" s="262">
        <f t="shared" si="38"/>
        <v>576</v>
      </c>
      <c r="G475" s="273"/>
      <c r="H475" s="273"/>
      <c r="I475" s="368">
        <f t="shared" si="35"/>
        <v>294.50412356902183</v>
      </c>
      <c r="J475" s="368">
        <f t="shared" si="36"/>
        <v>294.50412356902183</v>
      </c>
    </row>
    <row r="476" spans="1:10" s="302" customFormat="1" ht="30" customHeight="1">
      <c r="A476" s="146">
        <v>1451</v>
      </c>
      <c r="B476" s="57" t="s">
        <v>986</v>
      </c>
      <c r="C476" s="104"/>
      <c r="D476" s="318">
        <v>790</v>
      </c>
      <c r="E476" s="292"/>
      <c r="F476" s="262">
        <f t="shared" si="38"/>
        <v>790</v>
      </c>
      <c r="G476" s="323"/>
      <c r="H476" s="323"/>
      <c r="I476" s="368">
        <f t="shared" si="35"/>
        <v>403.92058614501263</v>
      </c>
      <c r="J476" s="368">
        <f t="shared" si="36"/>
        <v>403.92058614501263</v>
      </c>
    </row>
    <row r="477" spans="1:10" s="302" customFormat="1" ht="30" customHeight="1">
      <c r="A477" s="146">
        <v>1452</v>
      </c>
      <c r="B477" s="57" t="s">
        <v>987</v>
      </c>
      <c r="C477" s="104"/>
      <c r="D477" s="318">
        <v>890</v>
      </c>
      <c r="E477" s="292"/>
      <c r="F477" s="262">
        <f t="shared" si="38"/>
        <v>890</v>
      </c>
      <c r="G477" s="323"/>
      <c r="H477" s="323"/>
      <c r="I477" s="368">
        <f t="shared" si="35"/>
        <v>455.04977426463444</v>
      </c>
      <c r="J477" s="368">
        <f t="shared" si="36"/>
        <v>455.04977426463444</v>
      </c>
    </row>
    <row r="478" spans="1:10" s="302" customFormat="1" ht="30" customHeight="1">
      <c r="A478" s="146">
        <v>1453</v>
      </c>
      <c r="B478" s="53" t="s">
        <v>988</v>
      </c>
      <c r="C478" s="121"/>
      <c r="D478" s="274">
        <v>2000</v>
      </c>
      <c r="E478" s="292"/>
      <c r="F478" s="262">
        <f t="shared" si="38"/>
        <v>2000</v>
      </c>
      <c r="G478" s="323"/>
      <c r="H478" s="323"/>
      <c r="I478" s="368">
        <f t="shared" si="35"/>
        <v>1022.5837623924369</v>
      </c>
      <c r="J478" s="368">
        <f t="shared" si="36"/>
        <v>1022.5837623924369</v>
      </c>
    </row>
    <row r="479" spans="1:10" s="302" customFormat="1" ht="30">
      <c r="A479" s="146">
        <v>1454</v>
      </c>
      <c r="B479" s="57" t="s">
        <v>989</v>
      </c>
      <c r="C479" s="193"/>
      <c r="D479" s="318">
        <v>1380</v>
      </c>
      <c r="E479" s="292"/>
      <c r="F479" s="262">
        <f t="shared" si="38"/>
        <v>1380</v>
      </c>
      <c r="G479" s="273">
        <v>1200</v>
      </c>
      <c r="H479" s="273"/>
      <c r="I479" s="368">
        <f t="shared" si="35"/>
        <v>705.58279605078155</v>
      </c>
      <c r="J479" s="368">
        <f t="shared" si="36"/>
        <v>705.58279605078155</v>
      </c>
    </row>
    <row r="480" spans="1:10" s="302" customFormat="1" ht="30">
      <c r="A480" s="146">
        <v>1455</v>
      </c>
      <c r="B480" s="57" t="s">
        <v>990</v>
      </c>
      <c r="C480" s="193"/>
      <c r="D480" s="318">
        <v>1482</v>
      </c>
      <c r="E480" s="292"/>
      <c r="F480" s="262">
        <f t="shared" si="38"/>
        <v>1482</v>
      </c>
      <c r="G480" s="323"/>
      <c r="H480" s="323"/>
      <c r="I480" s="368">
        <f t="shared" si="35"/>
        <v>757.73456793279581</v>
      </c>
      <c r="J480" s="368">
        <f t="shared" si="36"/>
        <v>757.73456793279581</v>
      </c>
    </row>
    <row r="481" spans="1:10" s="302" customFormat="1" ht="45" customHeight="1">
      <c r="A481" s="146">
        <v>1456</v>
      </c>
      <c r="B481" s="57" t="s">
        <v>991</v>
      </c>
      <c r="C481" s="193"/>
      <c r="D481" s="318">
        <v>1680</v>
      </c>
      <c r="E481" s="292"/>
      <c r="F481" s="262">
        <f t="shared" si="38"/>
        <v>1680</v>
      </c>
      <c r="G481" s="273"/>
      <c r="H481" s="273"/>
      <c r="I481" s="368">
        <f t="shared" si="35"/>
        <v>858.97036040964713</v>
      </c>
      <c r="J481" s="368">
        <f t="shared" si="36"/>
        <v>858.97036040964713</v>
      </c>
    </row>
    <row r="482" spans="1:10" s="302" customFormat="1" ht="30">
      <c r="A482" s="146">
        <v>1457</v>
      </c>
      <c r="B482" s="57" t="s">
        <v>992</v>
      </c>
      <c r="C482" s="193"/>
      <c r="D482" s="318">
        <v>2448</v>
      </c>
      <c r="E482" s="292"/>
      <c r="F482" s="262">
        <f t="shared" si="38"/>
        <v>2448</v>
      </c>
      <c r="G482" s="323"/>
      <c r="H482" s="323"/>
      <c r="I482" s="368">
        <f t="shared" si="35"/>
        <v>1251.6425251683429</v>
      </c>
      <c r="J482" s="368">
        <f t="shared" si="36"/>
        <v>1251.6425251683429</v>
      </c>
    </row>
    <row r="483" spans="1:10" s="302" customFormat="1" ht="45">
      <c r="A483" s="146">
        <v>1458</v>
      </c>
      <c r="B483" s="57" t="s">
        <v>993</v>
      </c>
      <c r="C483" s="104"/>
      <c r="D483" s="318">
        <v>720</v>
      </c>
      <c r="E483" s="292"/>
      <c r="F483" s="262">
        <f t="shared" si="38"/>
        <v>720</v>
      </c>
      <c r="G483" s="323"/>
      <c r="H483" s="323"/>
      <c r="I483" s="368">
        <f t="shared" si="35"/>
        <v>368.1301544612773</v>
      </c>
      <c r="J483" s="368">
        <f t="shared" si="36"/>
        <v>368.1301544612773</v>
      </c>
    </row>
    <row r="484" spans="1:10" s="302" customFormat="1" ht="45">
      <c r="A484" s="146">
        <v>1459</v>
      </c>
      <c r="B484" s="57" t="s">
        <v>994</v>
      </c>
      <c r="C484" s="104"/>
      <c r="D484" s="318">
        <v>1200</v>
      </c>
      <c r="E484" s="292"/>
      <c r="F484" s="262">
        <f t="shared" si="38"/>
        <v>1200</v>
      </c>
      <c r="G484" s="323"/>
      <c r="H484" s="323"/>
      <c r="I484" s="368">
        <f t="shared" si="35"/>
        <v>613.55025743546219</v>
      </c>
      <c r="J484" s="368">
        <f t="shared" si="36"/>
        <v>613.55025743546219</v>
      </c>
    </row>
    <row r="485" spans="1:10" s="302" customFormat="1" ht="15">
      <c r="A485" s="105"/>
      <c r="B485" s="79" t="s">
        <v>995</v>
      </c>
      <c r="C485" s="106"/>
      <c r="D485" s="291"/>
      <c r="E485" s="257"/>
      <c r="F485" s="265"/>
      <c r="G485" s="324"/>
      <c r="H485" s="324"/>
      <c r="I485" s="368">
        <f t="shared" si="35"/>
        <v>0</v>
      </c>
      <c r="J485" s="368">
        <f t="shared" si="36"/>
        <v>0</v>
      </c>
    </row>
    <row r="486" spans="1:10" s="302" customFormat="1" ht="15" customHeight="1">
      <c r="A486" s="146">
        <v>1460</v>
      </c>
      <c r="B486" s="57" t="s">
        <v>996</v>
      </c>
      <c r="C486" s="104"/>
      <c r="D486" s="318">
        <v>850</v>
      </c>
      <c r="E486" s="292"/>
      <c r="F486" s="262">
        <f>D486-E486</f>
        <v>850</v>
      </c>
      <c r="G486" s="323"/>
      <c r="H486" s="323"/>
      <c r="I486" s="368">
        <f t="shared" si="35"/>
        <v>434.59809901678574</v>
      </c>
      <c r="J486" s="368">
        <f t="shared" si="36"/>
        <v>434.59809901678574</v>
      </c>
    </row>
    <row r="487" spans="1:10" s="322" customFormat="1" ht="15">
      <c r="A487" s="135"/>
      <c r="B487" s="62" t="s">
        <v>997</v>
      </c>
      <c r="C487" s="136"/>
      <c r="D487" s="321"/>
      <c r="E487" s="298"/>
      <c r="F487" s="297"/>
      <c r="G487" s="298"/>
      <c r="H487" s="298"/>
      <c r="I487" s="368">
        <f t="shared" si="35"/>
        <v>0</v>
      </c>
      <c r="J487" s="368">
        <f t="shared" si="36"/>
        <v>0</v>
      </c>
    </row>
    <row r="488" spans="1:10" s="302" customFormat="1" ht="30">
      <c r="A488" s="146">
        <v>1461</v>
      </c>
      <c r="B488" s="53" t="s">
        <v>998</v>
      </c>
      <c r="C488" s="121" t="s">
        <v>867</v>
      </c>
      <c r="D488" s="262">
        <v>32000</v>
      </c>
      <c r="E488" s="277">
        <v>32000</v>
      </c>
      <c r="F488" s="262">
        <f t="shared" ref="F488:F507" si="39">D488-E488</f>
        <v>0</v>
      </c>
      <c r="G488" s="273" t="s">
        <v>999</v>
      </c>
      <c r="H488" s="273"/>
      <c r="I488" s="368">
        <f t="shared" si="35"/>
        <v>16361.340198278991</v>
      </c>
      <c r="J488" s="368">
        <f t="shared" si="36"/>
        <v>0</v>
      </c>
    </row>
    <row r="489" spans="1:10" s="302" customFormat="1" ht="30">
      <c r="A489" s="146">
        <v>1462</v>
      </c>
      <c r="B489" s="53" t="s">
        <v>1000</v>
      </c>
      <c r="C489" s="121" t="s">
        <v>867</v>
      </c>
      <c r="D489" s="262">
        <v>32000</v>
      </c>
      <c r="E489" s="277">
        <v>32000</v>
      </c>
      <c r="F489" s="262">
        <f t="shared" si="39"/>
        <v>0</v>
      </c>
      <c r="G489" s="273" t="s">
        <v>1001</v>
      </c>
      <c r="H489" s="273"/>
      <c r="I489" s="368">
        <f t="shared" si="35"/>
        <v>16361.340198278991</v>
      </c>
      <c r="J489" s="368">
        <f t="shared" si="36"/>
        <v>0</v>
      </c>
    </row>
    <row r="490" spans="1:10" s="302" customFormat="1" ht="30">
      <c r="A490" s="146">
        <v>1463</v>
      </c>
      <c r="B490" s="53" t="s">
        <v>1002</v>
      </c>
      <c r="C490" s="121" t="s">
        <v>867</v>
      </c>
      <c r="D490" s="262">
        <v>36694</v>
      </c>
      <c r="E490" s="277">
        <v>32000</v>
      </c>
      <c r="F490" s="262">
        <f t="shared" si="39"/>
        <v>4694</v>
      </c>
      <c r="G490" s="273" t="s">
        <v>1003</v>
      </c>
      <c r="H490" s="273"/>
      <c r="I490" s="368">
        <f t="shared" si="35"/>
        <v>18761.34428861404</v>
      </c>
      <c r="J490" s="368">
        <f t="shared" si="36"/>
        <v>2400.0040903350496</v>
      </c>
    </row>
    <row r="491" spans="1:10" s="302" customFormat="1" ht="30">
      <c r="A491" s="146">
        <v>1464</v>
      </c>
      <c r="B491" s="53" t="s">
        <v>1004</v>
      </c>
      <c r="C491" s="121" t="s">
        <v>867</v>
      </c>
      <c r="D491" s="262">
        <v>36694</v>
      </c>
      <c r="E491" s="277">
        <v>32000</v>
      </c>
      <c r="F491" s="262">
        <f t="shared" si="39"/>
        <v>4694</v>
      </c>
      <c r="G491" s="273" t="s">
        <v>1005</v>
      </c>
      <c r="H491" s="273"/>
      <c r="I491" s="368">
        <f t="shared" si="35"/>
        <v>18761.34428861404</v>
      </c>
      <c r="J491" s="368">
        <f t="shared" si="36"/>
        <v>2400.0040903350496</v>
      </c>
    </row>
    <row r="492" spans="1:10" s="302" customFormat="1" ht="30">
      <c r="A492" s="146">
        <v>1465</v>
      </c>
      <c r="B492" s="53" t="s">
        <v>1006</v>
      </c>
      <c r="C492" s="121" t="s">
        <v>867</v>
      </c>
      <c r="D492" s="262">
        <v>36694</v>
      </c>
      <c r="E492" s="277">
        <v>32000</v>
      </c>
      <c r="F492" s="262">
        <f t="shared" si="39"/>
        <v>4694</v>
      </c>
      <c r="G492" s="273" t="s">
        <v>1007</v>
      </c>
      <c r="H492" s="273"/>
      <c r="I492" s="368">
        <f t="shared" si="35"/>
        <v>18761.34428861404</v>
      </c>
      <c r="J492" s="368">
        <f t="shared" si="36"/>
        <v>2400.0040903350496</v>
      </c>
    </row>
    <row r="493" spans="1:10" s="302" customFormat="1" ht="30">
      <c r="A493" s="146">
        <v>1466</v>
      </c>
      <c r="B493" s="53" t="s">
        <v>1008</v>
      </c>
      <c r="C493" s="121" t="s">
        <v>867</v>
      </c>
      <c r="D493" s="262">
        <v>41388</v>
      </c>
      <c r="E493" s="277">
        <v>32000</v>
      </c>
      <c r="F493" s="262">
        <f t="shared" si="39"/>
        <v>9388</v>
      </c>
      <c r="G493" s="273" t="s">
        <v>1009</v>
      </c>
      <c r="H493" s="273"/>
      <c r="I493" s="368">
        <f t="shared" si="35"/>
        <v>21161.348378949093</v>
      </c>
      <c r="J493" s="368">
        <f t="shared" si="36"/>
        <v>4800.0081806700991</v>
      </c>
    </row>
    <row r="494" spans="1:10" s="302" customFormat="1" ht="15">
      <c r="A494" s="146">
        <v>1467</v>
      </c>
      <c r="B494" s="53" t="s">
        <v>1010</v>
      </c>
      <c r="C494" s="121" t="s">
        <v>867</v>
      </c>
      <c r="D494" s="262">
        <v>21000</v>
      </c>
      <c r="E494" s="277">
        <v>21000</v>
      </c>
      <c r="F494" s="262">
        <f t="shared" si="39"/>
        <v>0</v>
      </c>
      <c r="G494" s="273" t="s">
        <v>1011</v>
      </c>
      <c r="H494" s="273"/>
      <c r="I494" s="368">
        <f t="shared" si="35"/>
        <v>10737.129505120589</v>
      </c>
      <c r="J494" s="368">
        <f t="shared" si="36"/>
        <v>0</v>
      </c>
    </row>
    <row r="495" spans="1:10" s="302" customFormat="1" ht="15">
      <c r="A495" s="146">
        <v>1468</v>
      </c>
      <c r="B495" s="53" t="s">
        <v>1012</v>
      </c>
      <c r="C495" s="121" t="s">
        <v>867</v>
      </c>
      <c r="D495" s="262">
        <v>21000</v>
      </c>
      <c r="E495" s="277">
        <v>21000</v>
      </c>
      <c r="F495" s="262">
        <f t="shared" si="39"/>
        <v>0</v>
      </c>
      <c r="G495" s="273" t="s">
        <v>1013</v>
      </c>
      <c r="H495" s="273"/>
      <c r="I495" s="368">
        <f t="shared" si="35"/>
        <v>10737.129505120589</v>
      </c>
      <c r="J495" s="368">
        <f t="shared" si="36"/>
        <v>0</v>
      </c>
    </row>
    <row r="496" spans="1:10" s="302" customFormat="1" ht="30">
      <c r="A496" s="146">
        <v>1469</v>
      </c>
      <c r="B496" s="53" t="s">
        <v>1014</v>
      </c>
      <c r="C496" s="121" t="s">
        <v>867</v>
      </c>
      <c r="D496" s="262">
        <v>25694</v>
      </c>
      <c r="E496" s="277">
        <v>21000</v>
      </c>
      <c r="F496" s="262">
        <f t="shared" si="39"/>
        <v>4694</v>
      </c>
      <c r="G496" s="273" t="s">
        <v>1015</v>
      </c>
      <c r="H496" s="273"/>
      <c r="I496" s="368">
        <f t="shared" si="35"/>
        <v>13137.133595455638</v>
      </c>
      <c r="J496" s="368">
        <f t="shared" si="36"/>
        <v>2400.0040903350496</v>
      </c>
    </row>
    <row r="497" spans="1:10" s="302" customFormat="1" ht="30">
      <c r="A497" s="146">
        <v>1470</v>
      </c>
      <c r="B497" s="53" t="s">
        <v>1016</v>
      </c>
      <c r="C497" s="121" t="s">
        <v>867</v>
      </c>
      <c r="D497" s="262">
        <v>11000</v>
      </c>
      <c r="E497" s="277">
        <v>11000</v>
      </c>
      <c r="F497" s="262">
        <f t="shared" si="39"/>
        <v>0</v>
      </c>
      <c r="G497" s="273" t="s">
        <v>1017</v>
      </c>
      <c r="H497" s="273"/>
      <c r="I497" s="368">
        <f t="shared" si="35"/>
        <v>5624.210693158403</v>
      </c>
      <c r="J497" s="368">
        <f t="shared" si="36"/>
        <v>0</v>
      </c>
    </row>
    <row r="498" spans="1:10" s="302" customFormat="1" ht="30">
      <c r="A498" s="146">
        <v>1471</v>
      </c>
      <c r="B498" s="53" t="s">
        <v>1018</v>
      </c>
      <c r="C498" s="121" t="s">
        <v>867</v>
      </c>
      <c r="D498" s="262">
        <v>11000</v>
      </c>
      <c r="E498" s="277">
        <v>11000</v>
      </c>
      <c r="F498" s="262">
        <f t="shared" si="39"/>
        <v>0</v>
      </c>
      <c r="G498" s="273" t="s">
        <v>1019</v>
      </c>
      <c r="H498" s="273"/>
      <c r="I498" s="368">
        <f t="shared" si="35"/>
        <v>5624.210693158403</v>
      </c>
      <c r="J498" s="368">
        <f t="shared" si="36"/>
        <v>0</v>
      </c>
    </row>
    <row r="499" spans="1:10" s="302" customFormat="1" ht="30">
      <c r="A499" s="146">
        <v>1472</v>
      </c>
      <c r="B499" s="53" t="s">
        <v>1020</v>
      </c>
      <c r="C499" s="121" t="s">
        <v>867</v>
      </c>
      <c r="D499" s="262">
        <v>15694</v>
      </c>
      <c r="E499" s="277">
        <v>11000</v>
      </c>
      <c r="F499" s="262">
        <f t="shared" si="39"/>
        <v>4694</v>
      </c>
      <c r="G499" s="273" t="s">
        <v>1021</v>
      </c>
      <c r="H499" s="273"/>
      <c r="I499" s="368">
        <f t="shared" si="35"/>
        <v>8024.2147834934531</v>
      </c>
      <c r="J499" s="368">
        <f t="shared" si="36"/>
        <v>2400.0040903350496</v>
      </c>
    </row>
    <row r="500" spans="1:10" s="302" customFormat="1" ht="30">
      <c r="A500" s="146">
        <v>1473</v>
      </c>
      <c r="B500" s="53" t="s">
        <v>1022</v>
      </c>
      <c r="C500" s="121" t="s">
        <v>867</v>
      </c>
      <c r="D500" s="262">
        <v>15694</v>
      </c>
      <c r="E500" s="277">
        <v>11000</v>
      </c>
      <c r="F500" s="262">
        <f t="shared" si="39"/>
        <v>4694</v>
      </c>
      <c r="G500" s="273" t="s">
        <v>1023</v>
      </c>
      <c r="H500" s="273"/>
      <c r="I500" s="368">
        <f t="shared" si="35"/>
        <v>8024.2147834934531</v>
      </c>
      <c r="J500" s="368">
        <f t="shared" si="36"/>
        <v>2400.0040903350496</v>
      </c>
    </row>
    <row r="501" spans="1:10" ht="19.5" customHeight="1">
      <c r="A501" s="105"/>
      <c r="B501" s="79"/>
      <c r="C501" s="106"/>
      <c r="D501" s="291"/>
      <c r="E501" s="257"/>
      <c r="F501" s="265"/>
      <c r="G501" s="257"/>
      <c r="H501" s="257"/>
      <c r="I501" s="368">
        <f t="shared" si="35"/>
        <v>0</v>
      </c>
      <c r="J501" s="368">
        <f t="shared" si="36"/>
        <v>0</v>
      </c>
    </row>
    <row r="502" spans="1:10" s="255" customFormat="1" ht="58.5" customHeight="1">
      <c r="A502" s="146">
        <v>1476</v>
      </c>
      <c r="B502" s="53" t="s">
        <v>1024</v>
      </c>
      <c r="C502" s="149" t="s">
        <v>1025</v>
      </c>
      <c r="D502" s="274">
        <v>888</v>
      </c>
      <c r="E502" s="292"/>
      <c r="F502" s="262">
        <f t="shared" si="39"/>
        <v>888</v>
      </c>
      <c r="G502" s="294"/>
      <c r="H502" s="294"/>
      <c r="I502" s="368">
        <f t="shared" si="35"/>
        <v>454.02719050224204</v>
      </c>
      <c r="J502" s="368">
        <f t="shared" si="36"/>
        <v>454.02719050224204</v>
      </c>
    </row>
    <row r="503" spans="1:10" s="255" customFormat="1" ht="45.75" customHeight="1">
      <c r="A503" s="146">
        <v>1477</v>
      </c>
      <c r="B503" s="53" t="s">
        <v>1026</v>
      </c>
      <c r="C503" s="149" t="s">
        <v>1027</v>
      </c>
      <c r="D503" s="274">
        <v>468</v>
      </c>
      <c r="E503" s="292"/>
      <c r="F503" s="262">
        <f>D503-E503</f>
        <v>468</v>
      </c>
      <c r="G503" s="294"/>
      <c r="H503" s="294"/>
      <c r="I503" s="368">
        <f t="shared" si="35"/>
        <v>239.28460039983025</v>
      </c>
      <c r="J503" s="368">
        <f t="shared" si="36"/>
        <v>239.28460039983025</v>
      </c>
    </row>
    <row r="504" spans="1:10" s="325" customFormat="1" ht="15" customHeight="1">
      <c r="A504" s="105"/>
      <c r="B504" s="100"/>
      <c r="C504" s="106"/>
      <c r="D504" s="291"/>
      <c r="E504" s="257"/>
      <c r="F504" s="265"/>
      <c r="G504" s="257"/>
      <c r="H504" s="257"/>
      <c r="I504" s="368">
        <f t="shared" si="35"/>
        <v>0</v>
      </c>
      <c r="J504" s="368">
        <f t="shared" si="36"/>
        <v>0</v>
      </c>
    </row>
    <row r="505" spans="1:10" s="255" customFormat="1" ht="58.5" customHeight="1">
      <c r="A505" s="146">
        <v>1483</v>
      </c>
      <c r="B505" s="53" t="s">
        <v>1028</v>
      </c>
      <c r="C505" s="53" t="s">
        <v>1029</v>
      </c>
      <c r="D505" s="274">
        <v>342</v>
      </c>
      <c r="E505" s="292"/>
      <c r="F505" s="262">
        <f t="shared" si="39"/>
        <v>342</v>
      </c>
      <c r="G505" s="294"/>
      <c r="H505" s="294"/>
      <c r="I505" s="368">
        <f t="shared" si="35"/>
        <v>174.86182336910673</v>
      </c>
      <c r="J505" s="368">
        <f t="shared" si="36"/>
        <v>174.86182336910673</v>
      </c>
    </row>
    <row r="506" spans="1:10" s="255" customFormat="1" ht="30" customHeight="1">
      <c r="A506" s="146">
        <v>1484</v>
      </c>
      <c r="B506" s="53" t="s">
        <v>1030</v>
      </c>
      <c r="C506" s="53" t="s">
        <v>1031</v>
      </c>
      <c r="D506" s="274">
        <v>480</v>
      </c>
      <c r="E506" s="292"/>
      <c r="F506" s="262">
        <f t="shared" si="39"/>
        <v>480</v>
      </c>
      <c r="G506" s="294"/>
      <c r="H506" s="294"/>
      <c r="I506" s="368">
        <f t="shared" si="35"/>
        <v>245.42010297418489</v>
      </c>
      <c r="J506" s="368">
        <f t="shared" si="36"/>
        <v>245.42010297418489</v>
      </c>
    </row>
    <row r="507" spans="1:10" s="255" customFormat="1" ht="63.75" customHeight="1">
      <c r="A507" s="146">
        <v>1485</v>
      </c>
      <c r="B507" s="53" t="s">
        <v>1504</v>
      </c>
      <c r="C507" s="53" t="s">
        <v>1505</v>
      </c>
      <c r="D507" s="274">
        <v>528</v>
      </c>
      <c r="E507" s="292"/>
      <c r="F507" s="262">
        <f t="shared" si="39"/>
        <v>528</v>
      </c>
      <c r="G507" s="294"/>
      <c r="H507" s="294"/>
      <c r="I507" s="368">
        <f t="shared" si="35"/>
        <v>269.96211327160336</v>
      </c>
      <c r="J507" s="368">
        <f t="shared" si="36"/>
        <v>269.96211327160336</v>
      </c>
    </row>
    <row r="508" spans="1:10" ht="15" customHeight="1">
      <c r="A508" s="105"/>
      <c r="B508" s="52" t="s">
        <v>1032</v>
      </c>
      <c r="C508" s="257"/>
      <c r="D508" s="257"/>
      <c r="E508" s="257"/>
      <c r="F508" s="265"/>
      <c r="G508" s="257"/>
      <c r="H508" s="257"/>
      <c r="I508" s="368">
        <f t="shared" si="35"/>
        <v>0</v>
      </c>
      <c r="J508" s="368">
        <f t="shared" si="36"/>
        <v>0</v>
      </c>
    </row>
    <row r="509" spans="1:10" ht="15" customHeight="1">
      <c r="A509" s="146">
        <v>1494</v>
      </c>
      <c r="B509" s="130" t="s">
        <v>678</v>
      </c>
      <c r="C509" s="273" t="s">
        <v>679</v>
      </c>
      <c r="D509" s="273">
        <v>28.8</v>
      </c>
      <c r="E509" s="292"/>
      <c r="F509" s="262">
        <f>D509-E509</f>
        <v>28.8</v>
      </c>
      <c r="G509" s="273"/>
      <c r="H509" s="273"/>
      <c r="I509" s="368">
        <f t="shared" si="35"/>
        <v>14.725206178451094</v>
      </c>
      <c r="J509" s="368">
        <f t="shared" si="36"/>
        <v>14.725206178451094</v>
      </c>
    </row>
    <row r="510" spans="1:10" ht="15" customHeight="1">
      <c r="A510" s="105"/>
      <c r="B510" s="52" t="s">
        <v>1033</v>
      </c>
      <c r="C510" s="257"/>
      <c r="D510" s="257"/>
      <c r="E510" s="257"/>
      <c r="F510" s="265"/>
      <c r="G510" s="257"/>
      <c r="H510" s="257"/>
      <c r="I510" s="368">
        <f t="shared" si="35"/>
        <v>0</v>
      </c>
      <c r="J510" s="368">
        <f t="shared" si="36"/>
        <v>0</v>
      </c>
    </row>
    <row r="511" spans="1:10" ht="30">
      <c r="A511" s="194">
        <v>1495</v>
      </c>
      <c r="B511" s="130" t="s">
        <v>1034</v>
      </c>
      <c r="C511" s="273" t="s">
        <v>226</v>
      </c>
      <c r="D511" s="274">
        <v>7440</v>
      </c>
      <c r="E511" s="326">
        <v>1080</v>
      </c>
      <c r="F511" s="262">
        <f>D511-E511</f>
        <v>6360</v>
      </c>
      <c r="G511" s="195" t="s">
        <v>1035</v>
      </c>
      <c r="H511" s="273"/>
      <c r="I511" s="368">
        <f t="shared" si="35"/>
        <v>3804.0115960998655</v>
      </c>
      <c r="J511" s="368">
        <f t="shared" si="36"/>
        <v>3251.8163644079495</v>
      </c>
    </row>
    <row r="512" spans="1:10" ht="51" customHeight="1">
      <c r="A512" s="194">
        <v>1496</v>
      </c>
      <c r="B512" s="130" t="s">
        <v>1036</v>
      </c>
      <c r="C512" s="273" t="s">
        <v>226</v>
      </c>
      <c r="D512" s="274">
        <v>6840</v>
      </c>
      <c r="E512" s="326">
        <v>1080</v>
      </c>
      <c r="F512" s="262">
        <f>D512-E512</f>
        <v>5760</v>
      </c>
      <c r="G512" s="140" t="s">
        <v>1037</v>
      </c>
      <c r="H512" s="273"/>
      <c r="I512" s="368">
        <f t="shared" si="35"/>
        <v>3497.2364673821344</v>
      </c>
      <c r="J512" s="368">
        <f t="shared" si="36"/>
        <v>2945.0412356902184</v>
      </c>
    </row>
    <row r="513" spans="1:10" ht="15">
      <c r="A513" s="105"/>
      <c r="B513" s="79" t="s">
        <v>1506</v>
      </c>
      <c r="C513" s="257"/>
      <c r="D513" s="291"/>
      <c r="E513" s="257"/>
      <c r="F513" s="265"/>
      <c r="G513" s="196"/>
      <c r="H513" s="257"/>
      <c r="I513" s="368">
        <f t="shared" si="35"/>
        <v>0</v>
      </c>
      <c r="J513" s="368">
        <f t="shared" si="36"/>
        <v>0</v>
      </c>
    </row>
    <row r="514" spans="1:10" ht="15">
      <c r="A514" s="146">
        <v>1497</v>
      </c>
      <c r="B514" s="53" t="s">
        <v>1507</v>
      </c>
      <c r="C514" s="121"/>
      <c r="D514" s="327">
        <v>4200</v>
      </c>
      <c r="E514" s="197"/>
      <c r="F514" s="327">
        <f>D514-E514</f>
        <v>4200</v>
      </c>
      <c r="G514" s="328"/>
      <c r="H514" s="329"/>
      <c r="I514" s="368">
        <f t="shared" si="35"/>
        <v>2147.4259010241176</v>
      </c>
      <c r="J514" s="368">
        <f t="shared" si="36"/>
        <v>2147.4259010241176</v>
      </c>
    </row>
    <row r="515" spans="1:10" ht="15" customHeight="1">
      <c r="A515" s="257"/>
      <c r="B515" s="52"/>
      <c r="C515" s="257"/>
      <c r="D515" s="257"/>
      <c r="E515" s="257"/>
      <c r="F515" s="257"/>
      <c r="G515" s="257"/>
      <c r="H515" s="257"/>
      <c r="I515" s="368">
        <f t="shared" si="35"/>
        <v>0</v>
      </c>
      <c r="J515" s="368">
        <f t="shared" si="36"/>
        <v>0</v>
      </c>
    </row>
    <row r="516" spans="1:10" s="250" customFormat="1" ht="30" customHeight="1">
      <c r="A516" s="146">
        <v>1498</v>
      </c>
      <c r="B516" s="130" t="s">
        <v>1508</v>
      </c>
      <c r="C516" s="273" t="s">
        <v>1509</v>
      </c>
      <c r="D516" s="274">
        <v>624</v>
      </c>
      <c r="E516" s="326"/>
      <c r="F516" s="274">
        <f>D516-E516</f>
        <v>624</v>
      </c>
      <c r="G516" s="330"/>
      <c r="H516" s="273"/>
      <c r="I516" s="368">
        <f t="shared" ref="I516:I579" si="40">D516/I$2</f>
        <v>319.04613386644036</v>
      </c>
      <c r="J516" s="368">
        <f t="shared" ref="J516:J579" si="41">F516/J$2</f>
        <v>319.04613386644036</v>
      </c>
    </row>
    <row r="517" spans="1:10" s="250" customFormat="1" ht="30" customHeight="1">
      <c r="A517" s="146">
        <v>1499</v>
      </c>
      <c r="B517" s="130" t="s">
        <v>1508</v>
      </c>
      <c r="C517" s="273" t="s">
        <v>1510</v>
      </c>
      <c r="D517" s="274">
        <v>660</v>
      </c>
      <c r="E517" s="326"/>
      <c r="F517" s="274">
        <f>D517-E517</f>
        <v>660</v>
      </c>
      <c r="G517" s="330"/>
      <c r="H517" s="273"/>
      <c r="I517" s="368">
        <f t="shared" si="40"/>
        <v>337.4526415895042</v>
      </c>
      <c r="J517" s="368">
        <f t="shared" si="41"/>
        <v>337.4526415895042</v>
      </c>
    </row>
    <row r="518" spans="1:10" s="250" customFormat="1" ht="30" customHeight="1">
      <c r="A518" s="146">
        <v>1500</v>
      </c>
      <c r="B518" s="130" t="s">
        <v>1511</v>
      </c>
      <c r="C518" s="273" t="s">
        <v>1512</v>
      </c>
      <c r="D518" s="274">
        <v>480</v>
      </c>
      <c r="E518" s="326"/>
      <c r="F518" s="274">
        <f>D518-E518</f>
        <v>480</v>
      </c>
      <c r="G518" s="198"/>
      <c r="H518" s="273"/>
      <c r="I518" s="368">
        <f t="shared" si="40"/>
        <v>245.42010297418489</v>
      </c>
      <c r="J518" s="368">
        <f t="shared" si="41"/>
        <v>245.42010297418489</v>
      </c>
    </row>
    <row r="519" spans="1:10" s="250" customFormat="1" ht="30" customHeight="1">
      <c r="A519" s="146">
        <v>1501</v>
      </c>
      <c r="B519" s="130" t="s">
        <v>1513</v>
      </c>
      <c r="C519" s="273" t="s">
        <v>1514</v>
      </c>
      <c r="D519" s="274">
        <v>420</v>
      </c>
      <c r="E519" s="326"/>
      <c r="F519" s="274">
        <f>D519-E519</f>
        <v>420</v>
      </c>
      <c r="G519" s="330"/>
      <c r="H519" s="273"/>
      <c r="I519" s="368">
        <f t="shared" si="40"/>
        <v>214.74259010241178</v>
      </c>
      <c r="J519" s="368">
        <f t="shared" si="41"/>
        <v>214.74259010241178</v>
      </c>
    </row>
    <row r="520" spans="1:10" ht="15">
      <c r="A520" s="105"/>
      <c r="B520" s="52" t="s">
        <v>501</v>
      </c>
      <c r="C520" s="257"/>
      <c r="D520" s="291"/>
      <c r="E520" s="291"/>
      <c r="F520" s="291"/>
      <c r="G520" s="331"/>
      <c r="H520" s="257"/>
      <c r="I520" s="368">
        <f t="shared" si="40"/>
        <v>0</v>
      </c>
      <c r="J520" s="368">
        <f t="shared" si="41"/>
        <v>0</v>
      </c>
    </row>
    <row r="521" spans="1:10" ht="49.5" customHeight="1">
      <c r="A521" s="65">
        <v>1505</v>
      </c>
      <c r="B521" s="130" t="s">
        <v>502</v>
      </c>
      <c r="C521" s="273" t="s">
        <v>226</v>
      </c>
      <c r="D521" s="274">
        <v>6150</v>
      </c>
      <c r="E521" s="326">
        <v>2399</v>
      </c>
      <c r="F521" s="274">
        <f t="shared" ref="F521:F560" si="42">D521-E521</f>
        <v>3751</v>
      </c>
      <c r="G521" s="199" t="s">
        <v>1038</v>
      </c>
      <c r="H521" s="273"/>
      <c r="I521" s="368">
        <f t="shared" si="40"/>
        <v>3144.4450693567437</v>
      </c>
      <c r="J521" s="368">
        <f t="shared" si="41"/>
        <v>1917.8558463670156</v>
      </c>
    </row>
    <row r="522" spans="1:10" ht="29.25">
      <c r="A522" s="200"/>
      <c r="B522" s="201" t="s">
        <v>647</v>
      </c>
      <c r="C522" s="257"/>
      <c r="D522" s="291"/>
      <c r="E522" s="291"/>
      <c r="F522" s="291"/>
      <c r="G522" s="331"/>
      <c r="H522" s="257"/>
      <c r="I522" s="368">
        <f t="shared" si="40"/>
        <v>0</v>
      </c>
      <c r="J522" s="368">
        <f t="shared" si="41"/>
        <v>0</v>
      </c>
    </row>
    <row r="523" spans="1:10" ht="60">
      <c r="A523" s="146">
        <v>1506</v>
      </c>
      <c r="B523" s="130" t="s">
        <v>1039</v>
      </c>
      <c r="C523" s="273" t="s">
        <v>226</v>
      </c>
      <c r="D523" s="274">
        <v>5294.4</v>
      </c>
      <c r="E523" s="326">
        <v>1080</v>
      </c>
      <c r="F523" s="274">
        <f t="shared" si="42"/>
        <v>4214.3999999999996</v>
      </c>
      <c r="G523" s="332"/>
      <c r="H523" s="273"/>
      <c r="I523" s="368">
        <f t="shared" si="40"/>
        <v>2706.9837358052591</v>
      </c>
      <c r="J523" s="368">
        <f t="shared" si="41"/>
        <v>2154.7885041133432</v>
      </c>
    </row>
    <row r="524" spans="1:10" ht="45">
      <c r="A524" s="146">
        <v>1507</v>
      </c>
      <c r="B524" s="130" t="s">
        <v>1040</v>
      </c>
      <c r="C524" s="273" t="s">
        <v>226</v>
      </c>
      <c r="D524" s="274">
        <v>5774.4</v>
      </c>
      <c r="E524" s="326">
        <v>1080</v>
      </c>
      <c r="F524" s="274">
        <f t="shared" si="42"/>
        <v>4694.3999999999996</v>
      </c>
      <c r="G524" s="332"/>
      <c r="H524" s="273"/>
      <c r="I524" s="368">
        <f t="shared" si="40"/>
        <v>2952.403838779444</v>
      </c>
      <c r="J524" s="368">
        <f t="shared" si="41"/>
        <v>2400.208607087528</v>
      </c>
    </row>
    <row r="525" spans="1:10" ht="60">
      <c r="A525" s="146">
        <v>1508</v>
      </c>
      <c r="B525" s="130" t="s">
        <v>1041</v>
      </c>
      <c r="C525" s="273" t="s">
        <v>226</v>
      </c>
      <c r="D525" s="274">
        <v>6254.4</v>
      </c>
      <c r="E525" s="326">
        <v>1080</v>
      </c>
      <c r="F525" s="274">
        <f t="shared" si="42"/>
        <v>5174.3999999999996</v>
      </c>
      <c r="G525" s="332"/>
      <c r="H525" s="273"/>
      <c r="I525" s="368">
        <f t="shared" si="40"/>
        <v>3197.8239417536288</v>
      </c>
      <c r="J525" s="368">
        <f t="shared" si="41"/>
        <v>2645.6287100617128</v>
      </c>
    </row>
    <row r="526" spans="1:10" ht="60">
      <c r="A526" s="146">
        <v>1509</v>
      </c>
      <c r="B526" s="130" t="s">
        <v>1042</v>
      </c>
      <c r="C526" s="273" t="s">
        <v>226</v>
      </c>
      <c r="D526" s="274">
        <v>6734.4</v>
      </c>
      <c r="E526" s="326">
        <v>1080</v>
      </c>
      <c r="F526" s="274">
        <f t="shared" si="42"/>
        <v>5654.4</v>
      </c>
      <c r="G526" s="332"/>
      <c r="H526" s="273"/>
      <c r="I526" s="368">
        <f t="shared" si="40"/>
        <v>3443.2440447278136</v>
      </c>
      <c r="J526" s="368">
        <f t="shared" si="41"/>
        <v>2891.0488130358976</v>
      </c>
    </row>
    <row r="527" spans="1:10" ht="60">
      <c r="A527" s="146">
        <v>1510</v>
      </c>
      <c r="B527" s="130" t="s">
        <v>1043</v>
      </c>
      <c r="C527" s="273" t="s">
        <v>226</v>
      </c>
      <c r="D527" s="274">
        <v>8174.4</v>
      </c>
      <c r="E527" s="326">
        <v>1080</v>
      </c>
      <c r="F527" s="274">
        <f t="shared" si="42"/>
        <v>7094.4</v>
      </c>
      <c r="G527" s="332"/>
      <c r="H527" s="273"/>
      <c r="I527" s="368">
        <f t="shared" si="40"/>
        <v>4179.5043536503681</v>
      </c>
      <c r="J527" s="368">
        <f t="shared" si="41"/>
        <v>3627.3091219584521</v>
      </c>
    </row>
    <row r="528" spans="1:10" ht="60">
      <c r="A528" s="146">
        <v>1511</v>
      </c>
      <c r="B528" s="130" t="s">
        <v>1044</v>
      </c>
      <c r="C528" s="273" t="s">
        <v>226</v>
      </c>
      <c r="D528" s="274">
        <v>8654.4</v>
      </c>
      <c r="E528" s="326">
        <v>1080</v>
      </c>
      <c r="F528" s="274">
        <f t="shared" si="42"/>
        <v>7574.4</v>
      </c>
      <c r="G528" s="332"/>
      <c r="H528" s="273"/>
      <c r="I528" s="368">
        <f t="shared" si="40"/>
        <v>4424.9244566245534</v>
      </c>
      <c r="J528" s="368">
        <f t="shared" si="41"/>
        <v>3872.7292249326374</v>
      </c>
    </row>
    <row r="529" spans="1:10" ht="15" customHeight="1">
      <c r="A529" s="105"/>
      <c r="B529" s="158"/>
      <c r="C529" s="257"/>
      <c r="D529" s="291"/>
      <c r="E529" s="291"/>
      <c r="F529" s="291"/>
      <c r="G529" s="257"/>
      <c r="H529" s="257"/>
      <c r="I529" s="368">
        <f t="shared" si="40"/>
        <v>0</v>
      </c>
      <c r="J529" s="368">
        <f t="shared" si="41"/>
        <v>0</v>
      </c>
    </row>
    <row r="530" spans="1:10" s="253" customFormat="1" ht="15" customHeight="1">
      <c r="A530" s="148">
        <v>1512</v>
      </c>
      <c r="B530" s="191" t="s">
        <v>648</v>
      </c>
      <c r="C530" s="104" t="s">
        <v>98</v>
      </c>
      <c r="D530" s="318">
        <v>1400</v>
      </c>
      <c r="E530" s="333"/>
      <c r="F530" s="318">
        <f t="shared" si="42"/>
        <v>1400</v>
      </c>
      <c r="G530" s="320"/>
      <c r="H530" s="320"/>
      <c r="I530" s="368">
        <f t="shared" si="40"/>
        <v>715.8086336747059</v>
      </c>
      <c r="J530" s="368">
        <f t="shared" si="41"/>
        <v>715.8086336747059</v>
      </c>
    </row>
    <row r="531" spans="1:10" s="253" customFormat="1" ht="15" customHeight="1">
      <c r="A531" s="148">
        <v>1513</v>
      </c>
      <c r="B531" s="191" t="s">
        <v>649</v>
      </c>
      <c r="C531" s="320" t="s">
        <v>98</v>
      </c>
      <c r="D531" s="318">
        <v>85</v>
      </c>
      <c r="E531" s="333"/>
      <c r="F531" s="318">
        <f t="shared" si="42"/>
        <v>85</v>
      </c>
      <c r="G531" s="320"/>
      <c r="H531" s="320"/>
      <c r="I531" s="368">
        <f t="shared" si="40"/>
        <v>43.459809901678575</v>
      </c>
      <c r="J531" s="368">
        <f t="shared" si="41"/>
        <v>43.459809901678575</v>
      </c>
    </row>
    <row r="532" spans="1:10" ht="15" customHeight="1">
      <c r="A532" s="105"/>
      <c r="B532" s="52"/>
      <c r="C532" s="257"/>
      <c r="D532" s="291"/>
      <c r="E532" s="291"/>
      <c r="F532" s="291"/>
      <c r="G532" s="257"/>
      <c r="H532" s="257"/>
      <c r="I532" s="368">
        <f t="shared" si="40"/>
        <v>0</v>
      </c>
      <c r="J532" s="368">
        <f t="shared" si="41"/>
        <v>0</v>
      </c>
    </row>
    <row r="533" spans="1:10" ht="30" customHeight="1">
      <c r="A533" s="146">
        <v>1516</v>
      </c>
      <c r="B533" s="130" t="s">
        <v>1045</v>
      </c>
      <c r="C533" s="273" t="s">
        <v>226</v>
      </c>
      <c r="D533" s="274">
        <v>2571</v>
      </c>
      <c r="E533" s="326"/>
      <c r="F533" s="274">
        <f t="shared" si="42"/>
        <v>2571</v>
      </c>
      <c r="G533" s="273"/>
      <c r="H533" s="273"/>
      <c r="I533" s="368">
        <f t="shared" si="40"/>
        <v>1314.5314265554778</v>
      </c>
      <c r="J533" s="368">
        <f t="shared" si="41"/>
        <v>1314.5314265554778</v>
      </c>
    </row>
    <row r="534" spans="1:10" ht="15" customHeight="1">
      <c r="A534" s="105"/>
      <c r="B534" s="52" t="s">
        <v>650</v>
      </c>
      <c r="C534" s="257"/>
      <c r="D534" s="291"/>
      <c r="E534" s="291"/>
      <c r="F534" s="291"/>
      <c r="G534" s="257"/>
      <c r="H534" s="257"/>
      <c r="I534" s="368">
        <f t="shared" si="40"/>
        <v>0</v>
      </c>
      <c r="J534" s="368">
        <f t="shared" si="41"/>
        <v>0</v>
      </c>
    </row>
    <row r="535" spans="1:10" ht="15" customHeight="1">
      <c r="A535" s="146">
        <v>1517</v>
      </c>
      <c r="B535" s="130" t="s">
        <v>651</v>
      </c>
      <c r="C535" s="273" t="s">
        <v>98</v>
      </c>
      <c r="D535" s="274">
        <v>1200</v>
      </c>
      <c r="E535" s="326"/>
      <c r="F535" s="274">
        <f t="shared" si="42"/>
        <v>1200</v>
      </c>
      <c r="G535" s="273"/>
      <c r="H535" s="273"/>
      <c r="I535" s="368">
        <f t="shared" si="40"/>
        <v>613.55025743546219</v>
      </c>
      <c r="J535" s="368">
        <f t="shared" si="41"/>
        <v>613.55025743546219</v>
      </c>
    </row>
    <row r="536" spans="1:10" ht="30" customHeight="1">
      <c r="A536" s="146">
        <v>1518</v>
      </c>
      <c r="B536" s="130" t="s">
        <v>652</v>
      </c>
      <c r="C536" s="273" t="s">
        <v>98</v>
      </c>
      <c r="D536" s="274">
        <v>7656</v>
      </c>
      <c r="E536" s="326"/>
      <c r="F536" s="274">
        <f t="shared" si="42"/>
        <v>7656</v>
      </c>
      <c r="G536" s="273"/>
      <c r="H536" s="273"/>
      <c r="I536" s="368">
        <f t="shared" si="40"/>
        <v>3914.4506424382489</v>
      </c>
      <c r="J536" s="368">
        <f t="shared" si="41"/>
        <v>3914.4506424382489</v>
      </c>
    </row>
    <row r="537" spans="1:10" ht="15" customHeight="1">
      <c r="A537" s="146">
        <v>1520</v>
      </c>
      <c r="B537" s="130" t="s">
        <v>653</v>
      </c>
      <c r="C537" s="273" t="s">
        <v>98</v>
      </c>
      <c r="D537" s="274">
        <v>1080</v>
      </c>
      <c r="E537" s="326"/>
      <c r="F537" s="274">
        <f t="shared" si="42"/>
        <v>1080</v>
      </c>
      <c r="G537" s="273"/>
      <c r="H537" s="273"/>
      <c r="I537" s="368">
        <f t="shared" si="40"/>
        <v>552.19523169191598</v>
      </c>
      <c r="J537" s="368">
        <f t="shared" si="41"/>
        <v>552.19523169191598</v>
      </c>
    </row>
    <row r="538" spans="1:10" ht="15" customHeight="1">
      <c r="A538" s="105"/>
      <c r="B538" s="52" t="s">
        <v>654</v>
      </c>
      <c r="C538" s="257"/>
      <c r="D538" s="291"/>
      <c r="E538" s="291"/>
      <c r="F538" s="291"/>
      <c r="G538" s="257"/>
      <c r="H538" s="257"/>
      <c r="I538" s="368">
        <f t="shared" si="40"/>
        <v>0</v>
      </c>
      <c r="J538" s="368">
        <f t="shared" si="41"/>
        <v>0</v>
      </c>
    </row>
    <row r="539" spans="1:10" ht="45" customHeight="1">
      <c r="A539" s="146">
        <v>1521</v>
      </c>
      <c r="B539" s="130" t="s">
        <v>1515</v>
      </c>
      <c r="C539" s="273" t="s">
        <v>98</v>
      </c>
      <c r="D539" s="274">
        <v>2904</v>
      </c>
      <c r="E539" s="326"/>
      <c r="F539" s="274">
        <f t="shared" si="42"/>
        <v>2904</v>
      </c>
      <c r="G539" s="273"/>
      <c r="H539" s="273"/>
      <c r="I539" s="368">
        <f t="shared" si="40"/>
        <v>1484.7916229938185</v>
      </c>
      <c r="J539" s="368">
        <f t="shared" si="41"/>
        <v>1484.7916229938185</v>
      </c>
    </row>
    <row r="540" spans="1:10" ht="30" customHeight="1">
      <c r="A540" s="146">
        <v>1522</v>
      </c>
      <c r="B540" s="130" t="s">
        <v>655</v>
      </c>
      <c r="C540" s="273" t="s">
        <v>98</v>
      </c>
      <c r="D540" s="274">
        <v>2400</v>
      </c>
      <c r="E540" s="326"/>
      <c r="F540" s="274">
        <f t="shared" si="42"/>
        <v>2400</v>
      </c>
      <c r="G540" s="273"/>
      <c r="H540" s="273"/>
      <c r="I540" s="368">
        <f t="shared" si="40"/>
        <v>1227.1005148709244</v>
      </c>
      <c r="J540" s="368">
        <f t="shared" si="41"/>
        <v>1227.1005148709244</v>
      </c>
    </row>
    <row r="541" spans="1:10" ht="15" customHeight="1">
      <c r="A541" s="105"/>
      <c r="B541" s="52" t="s">
        <v>656</v>
      </c>
      <c r="C541" s="257"/>
      <c r="D541" s="291"/>
      <c r="E541" s="291"/>
      <c r="F541" s="291"/>
      <c r="G541" s="257"/>
      <c r="H541" s="257"/>
      <c r="I541" s="368">
        <f t="shared" si="40"/>
        <v>0</v>
      </c>
      <c r="J541" s="368">
        <f t="shared" si="41"/>
        <v>0</v>
      </c>
    </row>
    <row r="542" spans="1:10" ht="60" customHeight="1">
      <c r="A542" s="146">
        <v>1523</v>
      </c>
      <c r="B542" s="130" t="s">
        <v>1516</v>
      </c>
      <c r="C542" s="273" t="s">
        <v>98</v>
      </c>
      <c r="D542" s="274">
        <v>600</v>
      </c>
      <c r="E542" s="326"/>
      <c r="F542" s="274">
        <f t="shared" si="42"/>
        <v>600</v>
      </c>
      <c r="G542" s="273"/>
      <c r="H542" s="273"/>
      <c r="I542" s="368">
        <f t="shared" si="40"/>
        <v>306.77512871773109</v>
      </c>
      <c r="J542" s="368">
        <f t="shared" si="41"/>
        <v>306.77512871773109</v>
      </c>
    </row>
    <row r="543" spans="1:10" ht="30" customHeight="1">
      <c r="A543" s="146">
        <v>1524</v>
      </c>
      <c r="B543" s="130" t="s">
        <v>1046</v>
      </c>
      <c r="C543" s="273" t="s">
        <v>98</v>
      </c>
      <c r="D543" s="274">
        <v>144</v>
      </c>
      <c r="E543" s="326"/>
      <c r="F543" s="274">
        <f t="shared" si="42"/>
        <v>144</v>
      </c>
      <c r="G543" s="273"/>
      <c r="H543" s="273"/>
      <c r="I543" s="368">
        <f t="shared" si="40"/>
        <v>73.626030892255457</v>
      </c>
      <c r="J543" s="368">
        <f t="shared" si="41"/>
        <v>73.626030892255457</v>
      </c>
    </row>
    <row r="544" spans="1:10" ht="30" customHeight="1">
      <c r="A544" s="146">
        <v>1525</v>
      </c>
      <c r="B544" s="130" t="s">
        <v>657</v>
      </c>
      <c r="C544" s="273" t="s">
        <v>98</v>
      </c>
      <c r="D544" s="274">
        <v>1440</v>
      </c>
      <c r="E544" s="326"/>
      <c r="F544" s="274">
        <f t="shared" si="42"/>
        <v>1440</v>
      </c>
      <c r="G544" s="273"/>
      <c r="H544" s="273"/>
      <c r="I544" s="368">
        <f t="shared" si="40"/>
        <v>736.2603089225546</v>
      </c>
      <c r="J544" s="368">
        <f t="shared" si="41"/>
        <v>736.2603089225546</v>
      </c>
    </row>
    <row r="545" spans="1:10" ht="30" customHeight="1">
      <c r="A545" s="146">
        <v>1526</v>
      </c>
      <c r="B545" s="130" t="s">
        <v>1517</v>
      </c>
      <c r="C545" s="273" t="s">
        <v>98</v>
      </c>
      <c r="D545" s="274">
        <v>1080</v>
      </c>
      <c r="E545" s="326"/>
      <c r="F545" s="274">
        <f t="shared" si="42"/>
        <v>1080</v>
      </c>
      <c r="G545" s="273"/>
      <c r="H545" s="273"/>
      <c r="I545" s="368">
        <f t="shared" si="40"/>
        <v>552.19523169191598</v>
      </c>
      <c r="J545" s="368">
        <f t="shared" si="41"/>
        <v>552.19523169191598</v>
      </c>
    </row>
    <row r="546" spans="1:10" ht="30" customHeight="1">
      <c r="A546" s="146">
        <v>1527</v>
      </c>
      <c r="B546" s="130" t="s">
        <v>658</v>
      </c>
      <c r="C546" s="273" t="s">
        <v>98</v>
      </c>
      <c r="D546" s="274">
        <v>1800</v>
      </c>
      <c r="E546" s="326"/>
      <c r="F546" s="274">
        <f t="shared" si="42"/>
        <v>1800</v>
      </c>
      <c r="G546" s="273"/>
      <c r="H546" s="273"/>
      <c r="I546" s="368">
        <f t="shared" si="40"/>
        <v>920.32538615319334</v>
      </c>
      <c r="J546" s="368">
        <f t="shared" si="41"/>
        <v>920.32538615319334</v>
      </c>
    </row>
    <row r="547" spans="1:10" ht="30" customHeight="1">
      <c r="A547" s="146">
        <v>1528</v>
      </c>
      <c r="B547" s="130" t="s">
        <v>659</v>
      </c>
      <c r="C547" s="273" t="s">
        <v>98</v>
      </c>
      <c r="D547" s="274">
        <v>1440</v>
      </c>
      <c r="E547" s="326"/>
      <c r="F547" s="274">
        <f t="shared" si="42"/>
        <v>1440</v>
      </c>
      <c r="G547" s="273"/>
      <c r="H547" s="273"/>
      <c r="I547" s="368">
        <f t="shared" si="40"/>
        <v>736.2603089225546</v>
      </c>
      <c r="J547" s="368">
        <f t="shared" si="41"/>
        <v>736.2603089225546</v>
      </c>
    </row>
    <row r="548" spans="1:10" ht="15" customHeight="1">
      <c r="A548" s="105"/>
      <c r="B548" s="52" t="s">
        <v>660</v>
      </c>
      <c r="C548" s="257"/>
      <c r="D548" s="291"/>
      <c r="E548" s="291"/>
      <c r="F548" s="291"/>
      <c r="G548" s="257"/>
      <c r="H548" s="257"/>
      <c r="I548" s="368">
        <f t="shared" si="40"/>
        <v>0</v>
      </c>
      <c r="J548" s="368">
        <f t="shared" si="41"/>
        <v>0</v>
      </c>
    </row>
    <row r="549" spans="1:10" ht="30" customHeight="1">
      <c r="A549" s="146">
        <v>1529</v>
      </c>
      <c r="B549" s="130" t="s">
        <v>661</v>
      </c>
      <c r="C549" s="273" t="s">
        <v>98</v>
      </c>
      <c r="D549" s="274">
        <v>2046</v>
      </c>
      <c r="E549" s="326"/>
      <c r="F549" s="274">
        <f t="shared" si="42"/>
        <v>2046</v>
      </c>
      <c r="G549" s="273"/>
      <c r="H549" s="273"/>
      <c r="I549" s="368">
        <f t="shared" si="40"/>
        <v>1046.103188927463</v>
      </c>
      <c r="J549" s="368">
        <f t="shared" si="41"/>
        <v>1046.103188927463</v>
      </c>
    </row>
    <row r="550" spans="1:10" ht="30" customHeight="1">
      <c r="A550" s="146">
        <v>1530</v>
      </c>
      <c r="B550" s="130" t="s">
        <v>662</v>
      </c>
      <c r="C550" s="273" t="s">
        <v>98</v>
      </c>
      <c r="D550" s="274">
        <v>1860</v>
      </c>
      <c r="E550" s="326"/>
      <c r="F550" s="274">
        <f t="shared" si="42"/>
        <v>1860</v>
      </c>
      <c r="G550" s="273"/>
      <c r="H550" s="273"/>
      <c r="I550" s="368">
        <f t="shared" si="40"/>
        <v>951.00289902496638</v>
      </c>
      <c r="J550" s="368">
        <f t="shared" si="41"/>
        <v>951.00289902496638</v>
      </c>
    </row>
    <row r="551" spans="1:10" ht="30" customHeight="1">
      <c r="A551" s="146">
        <v>1531</v>
      </c>
      <c r="B551" s="130" t="s">
        <v>491</v>
      </c>
      <c r="C551" s="273" t="s">
        <v>98</v>
      </c>
      <c r="D551" s="274">
        <v>2400</v>
      </c>
      <c r="E551" s="326"/>
      <c r="F551" s="274">
        <f t="shared" si="42"/>
        <v>2400</v>
      </c>
      <c r="G551" s="273"/>
      <c r="H551" s="273"/>
      <c r="I551" s="368">
        <f t="shared" si="40"/>
        <v>1227.1005148709244</v>
      </c>
      <c r="J551" s="368">
        <f t="shared" si="41"/>
        <v>1227.1005148709244</v>
      </c>
    </row>
    <row r="552" spans="1:10" ht="30" customHeight="1">
      <c r="A552" s="146">
        <v>1532</v>
      </c>
      <c r="B552" s="130" t="s">
        <v>1518</v>
      </c>
      <c r="C552" s="273" t="s">
        <v>98</v>
      </c>
      <c r="D552" s="274">
        <v>2400</v>
      </c>
      <c r="E552" s="326"/>
      <c r="F552" s="274">
        <f t="shared" si="42"/>
        <v>2400</v>
      </c>
      <c r="G552" s="273"/>
      <c r="H552" s="273"/>
      <c r="I552" s="368">
        <f t="shared" si="40"/>
        <v>1227.1005148709244</v>
      </c>
      <c r="J552" s="368">
        <f t="shared" si="41"/>
        <v>1227.1005148709244</v>
      </c>
    </row>
    <row r="553" spans="1:10" ht="30" customHeight="1">
      <c r="A553" s="146">
        <v>1533</v>
      </c>
      <c r="B553" s="130" t="s">
        <v>663</v>
      </c>
      <c r="C553" s="273" t="s">
        <v>98</v>
      </c>
      <c r="D553" s="274">
        <v>4620</v>
      </c>
      <c r="E553" s="326"/>
      <c r="F553" s="274">
        <f t="shared" si="42"/>
        <v>4620</v>
      </c>
      <c r="G553" s="273"/>
      <c r="H553" s="273"/>
      <c r="I553" s="368">
        <f t="shared" si="40"/>
        <v>2362.1684911265293</v>
      </c>
      <c r="J553" s="368">
        <f t="shared" si="41"/>
        <v>2362.1684911265293</v>
      </c>
    </row>
    <row r="554" spans="1:10" ht="30" customHeight="1">
      <c r="A554" s="146">
        <v>1534</v>
      </c>
      <c r="B554" s="130" t="s">
        <v>1519</v>
      </c>
      <c r="C554" s="273" t="s">
        <v>98</v>
      </c>
      <c r="D554" s="274">
        <v>2400</v>
      </c>
      <c r="E554" s="326"/>
      <c r="F554" s="274">
        <f t="shared" si="42"/>
        <v>2400</v>
      </c>
      <c r="G554" s="273"/>
      <c r="H554" s="273"/>
      <c r="I554" s="368">
        <f t="shared" si="40"/>
        <v>1227.1005148709244</v>
      </c>
      <c r="J554" s="368">
        <f t="shared" si="41"/>
        <v>1227.1005148709244</v>
      </c>
    </row>
    <row r="555" spans="1:10" ht="15">
      <c r="A555" s="105"/>
      <c r="B555" s="52" t="s">
        <v>680</v>
      </c>
      <c r="C555" s="257"/>
      <c r="D555" s="291"/>
      <c r="E555" s="291"/>
      <c r="F555" s="291"/>
      <c r="G555" s="331"/>
      <c r="H555" s="257"/>
      <c r="I555" s="368">
        <f t="shared" si="40"/>
        <v>0</v>
      </c>
      <c r="J555" s="368">
        <f t="shared" si="41"/>
        <v>0</v>
      </c>
    </row>
    <row r="556" spans="1:10" ht="15">
      <c r="A556" s="148">
        <v>1535</v>
      </c>
      <c r="B556" s="191" t="s">
        <v>681</v>
      </c>
      <c r="C556" s="320" t="s">
        <v>98</v>
      </c>
      <c r="D556" s="318">
        <v>57</v>
      </c>
      <c r="E556" s="326"/>
      <c r="F556" s="318">
        <f t="shared" si="42"/>
        <v>57</v>
      </c>
      <c r="G556" s="89"/>
      <c r="H556" s="273"/>
      <c r="I556" s="368">
        <f t="shared" si="40"/>
        <v>29.143637228184453</v>
      </c>
      <c r="J556" s="368">
        <f t="shared" si="41"/>
        <v>29.143637228184453</v>
      </c>
    </row>
    <row r="557" spans="1:10" ht="15">
      <c r="A557" s="148">
        <v>1536</v>
      </c>
      <c r="B557" s="191" t="s">
        <v>682</v>
      </c>
      <c r="C557" s="320" t="s">
        <v>98</v>
      </c>
      <c r="D557" s="318">
        <v>54</v>
      </c>
      <c r="E557" s="326"/>
      <c r="F557" s="318">
        <f t="shared" si="42"/>
        <v>54</v>
      </c>
      <c r="G557" s="89"/>
      <c r="H557" s="273"/>
      <c r="I557" s="368">
        <f t="shared" si="40"/>
        <v>27.609761584595798</v>
      </c>
      <c r="J557" s="368">
        <f t="shared" si="41"/>
        <v>27.609761584595798</v>
      </c>
    </row>
    <row r="558" spans="1:10" ht="15">
      <c r="A558" s="148">
        <v>1537</v>
      </c>
      <c r="B558" s="191" t="s">
        <v>683</v>
      </c>
      <c r="C558" s="320" t="s">
        <v>98</v>
      </c>
      <c r="D558" s="318">
        <v>72</v>
      </c>
      <c r="E558" s="326"/>
      <c r="F558" s="318">
        <f t="shared" si="42"/>
        <v>72</v>
      </c>
      <c r="G558" s="89"/>
      <c r="H558" s="273"/>
      <c r="I558" s="368">
        <f t="shared" si="40"/>
        <v>36.813015446127729</v>
      </c>
      <c r="J558" s="368">
        <f t="shared" si="41"/>
        <v>36.813015446127729</v>
      </c>
    </row>
    <row r="559" spans="1:10" ht="15">
      <c r="A559" s="148">
        <v>1538</v>
      </c>
      <c r="B559" s="191" t="s">
        <v>684</v>
      </c>
      <c r="C559" s="320" t="s">
        <v>98</v>
      </c>
      <c r="D559" s="318">
        <v>63</v>
      </c>
      <c r="E559" s="326"/>
      <c r="F559" s="318">
        <f t="shared" si="42"/>
        <v>63</v>
      </c>
      <c r="G559" s="89"/>
      <c r="H559" s="308"/>
      <c r="I559" s="368">
        <f t="shared" si="40"/>
        <v>32.211388515361769</v>
      </c>
      <c r="J559" s="368">
        <f t="shared" si="41"/>
        <v>32.211388515361769</v>
      </c>
    </row>
    <row r="560" spans="1:10" ht="15">
      <c r="A560" s="148">
        <v>1539</v>
      </c>
      <c r="B560" s="191" t="s">
        <v>685</v>
      </c>
      <c r="C560" s="320" t="s">
        <v>98</v>
      </c>
      <c r="D560" s="318">
        <v>100</v>
      </c>
      <c r="E560" s="326"/>
      <c r="F560" s="318">
        <f t="shared" si="42"/>
        <v>100</v>
      </c>
      <c r="G560" s="89"/>
      <c r="H560" s="308"/>
      <c r="I560" s="368">
        <f t="shared" si="40"/>
        <v>51.129188119621851</v>
      </c>
      <c r="J560" s="368">
        <f t="shared" si="41"/>
        <v>51.129188119621851</v>
      </c>
    </row>
    <row r="561" spans="1:10" ht="29.25" customHeight="1">
      <c r="A561" s="105"/>
      <c r="B561" s="201" t="s">
        <v>725</v>
      </c>
      <c r="C561" s="257"/>
      <c r="D561" s="291"/>
      <c r="E561" s="291"/>
      <c r="F561" s="291"/>
      <c r="G561" s="257"/>
      <c r="H561" s="334"/>
      <c r="I561" s="368">
        <f t="shared" si="40"/>
        <v>0</v>
      </c>
      <c r="J561" s="368">
        <f t="shared" si="41"/>
        <v>0</v>
      </c>
    </row>
    <row r="562" spans="1:10" ht="30" customHeight="1">
      <c r="A562" s="146">
        <v>1541</v>
      </c>
      <c r="B562" s="130" t="s">
        <v>726</v>
      </c>
      <c r="C562" s="273" t="s">
        <v>226</v>
      </c>
      <c r="D562" s="274">
        <v>5300</v>
      </c>
      <c r="E562" s="326">
        <v>2290</v>
      </c>
      <c r="F562" s="274">
        <f>D562-E562</f>
        <v>3010</v>
      </c>
      <c r="G562" s="273" t="s">
        <v>1047</v>
      </c>
      <c r="H562" s="308"/>
      <c r="I562" s="368">
        <f t="shared" si="40"/>
        <v>2709.8469703399578</v>
      </c>
      <c r="J562" s="368">
        <f t="shared" si="41"/>
        <v>1538.9885624006176</v>
      </c>
    </row>
    <row r="563" spans="1:10" ht="30" customHeight="1">
      <c r="A563" s="146">
        <v>1542</v>
      </c>
      <c r="B563" s="130" t="s">
        <v>727</v>
      </c>
      <c r="C563" s="273" t="s">
        <v>226</v>
      </c>
      <c r="D563" s="274">
        <v>7200</v>
      </c>
      <c r="E563" s="326">
        <v>2329</v>
      </c>
      <c r="F563" s="274">
        <f t="shared" ref="F563:F569" si="43">D563-E563</f>
        <v>4871</v>
      </c>
      <c r="G563" s="273" t="s">
        <v>1048</v>
      </c>
      <c r="H563" s="308"/>
      <c r="I563" s="368">
        <f t="shared" si="40"/>
        <v>3681.3015446127733</v>
      </c>
      <c r="J563" s="368">
        <f t="shared" si="41"/>
        <v>2490.5027533067805</v>
      </c>
    </row>
    <row r="564" spans="1:10" ht="30" customHeight="1">
      <c r="A564" s="146">
        <v>1543</v>
      </c>
      <c r="B564" s="130" t="s">
        <v>728</v>
      </c>
      <c r="C564" s="273" t="s">
        <v>226</v>
      </c>
      <c r="D564" s="274">
        <v>8700</v>
      </c>
      <c r="E564" s="326">
        <v>2329</v>
      </c>
      <c r="F564" s="274">
        <f t="shared" si="43"/>
        <v>6371</v>
      </c>
      <c r="G564" s="273" t="s">
        <v>1048</v>
      </c>
      <c r="H564" s="308"/>
      <c r="I564" s="368">
        <f t="shared" si="40"/>
        <v>4448.2393664071005</v>
      </c>
      <c r="J564" s="368">
        <f t="shared" si="41"/>
        <v>3257.4405751011082</v>
      </c>
    </row>
    <row r="565" spans="1:10" ht="30" customHeight="1">
      <c r="A565" s="146">
        <v>1544</v>
      </c>
      <c r="B565" s="130" t="s">
        <v>729</v>
      </c>
      <c r="C565" s="273" t="s">
        <v>226</v>
      </c>
      <c r="D565" s="274">
        <v>9690</v>
      </c>
      <c r="E565" s="326">
        <v>2329</v>
      </c>
      <c r="F565" s="274">
        <f t="shared" si="43"/>
        <v>7361</v>
      </c>
      <c r="G565" s="273" t="s">
        <v>1049</v>
      </c>
      <c r="H565" s="308"/>
      <c r="I565" s="368">
        <f t="shared" si="40"/>
        <v>4954.4183287913575</v>
      </c>
      <c r="J565" s="368">
        <f t="shared" si="41"/>
        <v>3763.6195374853642</v>
      </c>
    </row>
    <row r="566" spans="1:10" ht="30" customHeight="1">
      <c r="A566" s="146">
        <v>1545</v>
      </c>
      <c r="B566" s="130" t="s">
        <v>1050</v>
      </c>
      <c r="C566" s="273" t="s">
        <v>226</v>
      </c>
      <c r="D566" s="274">
        <v>11500</v>
      </c>
      <c r="E566" s="326">
        <v>2329</v>
      </c>
      <c r="F566" s="274">
        <f t="shared" si="43"/>
        <v>9171</v>
      </c>
      <c r="G566" s="273" t="s">
        <v>1049</v>
      </c>
      <c r="H566" s="308"/>
      <c r="I566" s="368">
        <f t="shared" si="40"/>
        <v>5879.8566337565126</v>
      </c>
      <c r="J566" s="368">
        <f t="shared" si="41"/>
        <v>4689.0578424505202</v>
      </c>
    </row>
    <row r="567" spans="1:10" ht="30">
      <c r="A567" s="146">
        <v>1546</v>
      </c>
      <c r="B567" s="130" t="s">
        <v>1051</v>
      </c>
      <c r="C567" s="273" t="s">
        <v>226</v>
      </c>
      <c r="D567" s="274">
        <v>3000</v>
      </c>
      <c r="E567" s="326">
        <v>2400</v>
      </c>
      <c r="F567" s="274">
        <f t="shared" si="43"/>
        <v>600</v>
      </c>
      <c r="G567" s="273" t="s">
        <v>1052</v>
      </c>
      <c r="H567" s="308"/>
      <c r="I567" s="368">
        <f t="shared" si="40"/>
        <v>1533.8756435886555</v>
      </c>
      <c r="J567" s="368">
        <f t="shared" si="41"/>
        <v>306.77512871773109</v>
      </c>
    </row>
    <row r="568" spans="1:10" ht="30">
      <c r="A568" s="146">
        <v>1547</v>
      </c>
      <c r="B568" s="130" t="s">
        <v>1053</v>
      </c>
      <c r="C568" s="273" t="s">
        <v>226</v>
      </c>
      <c r="D568" s="274">
        <v>2800</v>
      </c>
      <c r="E568" s="326">
        <v>2400</v>
      </c>
      <c r="F568" s="274">
        <f t="shared" si="43"/>
        <v>400</v>
      </c>
      <c r="G568" s="273" t="s">
        <v>1052</v>
      </c>
      <c r="H568" s="307"/>
      <c r="I568" s="368">
        <f t="shared" si="40"/>
        <v>1431.6172673494118</v>
      </c>
      <c r="J568" s="368">
        <f t="shared" si="41"/>
        <v>204.5167524784874</v>
      </c>
    </row>
    <row r="569" spans="1:10" ht="15">
      <c r="A569" s="146">
        <v>1548</v>
      </c>
      <c r="B569" s="130" t="s">
        <v>1054</v>
      </c>
      <c r="C569" s="273" t="s">
        <v>226</v>
      </c>
      <c r="D569" s="274">
        <v>2400</v>
      </c>
      <c r="E569" s="326">
        <v>2400</v>
      </c>
      <c r="F569" s="274">
        <f t="shared" si="43"/>
        <v>0</v>
      </c>
      <c r="G569" s="273" t="s">
        <v>1055</v>
      </c>
      <c r="H569" s="307"/>
      <c r="I569" s="368">
        <f t="shared" si="40"/>
        <v>1227.1005148709244</v>
      </c>
      <c r="J569" s="368">
        <f t="shared" si="41"/>
        <v>0</v>
      </c>
    </row>
    <row r="570" spans="1:10" ht="15">
      <c r="A570" s="135"/>
      <c r="B570" s="202"/>
      <c r="C570" s="298"/>
      <c r="D570" s="321"/>
      <c r="E570" s="321"/>
      <c r="F570" s="321"/>
      <c r="G570" s="335"/>
      <c r="H570" s="271"/>
      <c r="I570" s="368">
        <f t="shared" si="40"/>
        <v>0</v>
      </c>
      <c r="J570" s="368">
        <f t="shared" si="41"/>
        <v>0</v>
      </c>
    </row>
    <row r="571" spans="1:10" ht="30">
      <c r="A571" s="146">
        <v>1549</v>
      </c>
      <c r="B571" s="130" t="s">
        <v>733</v>
      </c>
      <c r="C571" s="273"/>
      <c r="D571" s="274">
        <v>600</v>
      </c>
      <c r="E571" s="326"/>
      <c r="F571" s="274">
        <f>D571-E571</f>
        <v>600</v>
      </c>
      <c r="G571" s="89" t="s">
        <v>732</v>
      </c>
      <c r="H571" s="273" t="s">
        <v>1056</v>
      </c>
      <c r="I571" s="368">
        <f t="shared" si="40"/>
        <v>306.77512871773109</v>
      </c>
      <c r="J571" s="368">
        <f t="shared" si="41"/>
        <v>306.77512871773109</v>
      </c>
    </row>
    <row r="572" spans="1:10" ht="30">
      <c r="A572" s="146">
        <v>1550</v>
      </c>
      <c r="B572" s="130" t="s">
        <v>733</v>
      </c>
      <c r="C572" s="273"/>
      <c r="D572" s="274">
        <v>636</v>
      </c>
      <c r="E572" s="326"/>
      <c r="F572" s="274">
        <f t="shared" ref="F572:F637" si="44">D572-E572</f>
        <v>636</v>
      </c>
      <c r="G572" s="89" t="s">
        <v>732</v>
      </c>
      <c r="H572" s="273" t="s">
        <v>1056</v>
      </c>
      <c r="I572" s="368">
        <f t="shared" si="40"/>
        <v>325.18163644079499</v>
      </c>
      <c r="J572" s="368">
        <f t="shared" si="41"/>
        <v>325.18163644079499</v>
      </c>
    </row>
    <row r="573" spans="1:10" ht="23.25">
      <c r="A573" s="146">
        <v>1551</v>
      </c>
      <c r="B573" s="130" t="s">
        <v>734</v>
      </c>
      <c r="C573" s="273"/>
      <c r="D573" s="274">
        <v>1596</v>
      </c>
      <c r="E573" s="326"/>
      <c r="F573" s="274">
        <f t="shared" si="44"/>
        <v>1596</v>
      </c>
      <c r="G573" s="89" t="s">
        <v>732</v>
      </c>
      <c r="H573" s="273" t="s">
        <v>1057</v>
      </c>
      <c r="I573" s="368">
        <f t="shared" si="40"/>
        <v>816.0218423891647</v>
      </c>
      <c r="J573" s="368">
        <f t="shared" si="41"/>
        <v>816.0218423891647</v>
      </c>
    </row>
    <row r="574" spans="1:10" ht="23.25">
      <c r="A574" s="146">
        <v>1552</v>
      </c>
      <c r="B574" s="130" t="s">
        <v>734</v>
      </c>
      <c r="C574" s="273"/>
      <c r="D574" s="274">
        <v>1530</v>
      </c>
      <c r="E574" s="326"/>
      <c r="F574" s="274">
        <f t="shared" si="44"/>
        <v>1530</v>
      </c>
      <c r="G574" s="89" t="s">
        <v>732</v>
      </c>
      <c r="H574" s="273" t="s">
        <v>1057</v>
      </c>
      <c r="I574" s="368">
        <f t="shared" si="40"/>
        <v>782.27657823021434</v>
      </c>
      <c r="J574" s="368">
        <f t="shared" si="41"/>
        <v>782.27657823021434</v>
      </c>
    </row>
    <row r="575" spans="1:10" ht="23.25">
      <c r="A575" s="146">
        <v>1553</v>
      </c>
      <c r="B575" s="130" t="s">
        <v>734</v>
      </c>
      <c r="C575" s="273"/>
      <c r="D575" s="274">
        <v>1596</v>
      </c>
      <c r="E575" s="326"/>
      <c r="F575" s="274">
        <f t="shared" si="44"/>
        <v>1596</v>
      </c>
      <c r="G575" s="89" t="s">
        <v>732</v>
      </c>
      <c r="H575" s="273" t="s">
        <v>1057</v>
      </c>
      <c r="I575" s="368">
        <f t="shared" si="40"/>
        <v>816.0218423891647</v>
      </c>
      <c r="J575" s="368">
        <f t="shared" si="41"/>
        <v>816.0218423891647</v>
      </c>
    </row>
    <row r="576" spans="1:10" ht="23.25">
      <c r="A576" s="146">
        <v>1554</v>
      </c>
      <c r="B576" s="130" t="s">
        <v>735</v>
      </c>
      <c r="C576" s="273"/>
      <c r="D576" s="274">
        <v>609</v>
      </c>
      <c r="E576" s="326"/>
      <c r="F576" s="274">
        <f t="shared" si="44"/>
        <v>609</v>
      </c>
      <c r="G576" s="89" t="s">
        <v>732</v>
      </c>
      <c r="H576" s="273" t="s">
        <v>1058</v>
      </c>
      <c r="I576" s="368">
        <f t="shared" si="40"/>
        <v>311.37675564849707</v>
      </c>
      <c r="J576" s="368">
        <f t="shared" si="41"/>
        <v>311.37675564849707</v>
      </c>
    </row>
    <row r="577" spans="1:10" ht="23.25">
      <c r="A577" s="146">
        <v>1555</v>
      </c>
      <c r="B577" s="130" t="s">
        <v>735</v>
      </c>
      <c r="C577" s="273"/>
      <c r="D577" s="274">
        <v>639</v>
      </c>
      <c r="E577" s="326"/>
      <c r="F577" s="274">
        <f t="shared" si="44"/>
        <v>639</v>
      </c>
      <c r="G577" s="89" t="s">
        <v>732</v>
      </c>
      <c r="H577" s="273" t="s">
        <v>1058</v>
      </c>
      <c r="I577" s="368">
        <f t="shared" si="40"/>
        <v>326.71551208438365</v>
      </c>
      <c r="J577" s="368">
        <f t="shared" si="41"/>
        <v>326.71551208438365</v>
      </c>
    </row>
    <row r="578" spans="1:10" ht="23.25">
      <c r="A578" s="146">
        <v>1556</v>
      </c>
      <c r="B578" s="130" t="s">
        <v>735</v>
      </c>
      <c r="C578" s="273"/>
      <c r="D578" s="274">
        <v>675</v>
      </c>
      <c r="E578" s="326"/>
      <c r="F578" s="274">
        <f t="shared" si="44"/>
        <v>675</v>
      </c>
      <c r="G578" s="89" t="s">
        <v>732</v>
      </c>
      <c r="H578" s="273" t="s">
        <v>1058</v>
      </c>
      <c r="I578" s="368">
        <f t="shared" si="40"/>
        <v>345.12201980744749</v>
      </c>
      <c r="J578" s="368">
        <f t="shared" si="41"/>
        <v>345.12201980744749</v>
      </c>
    </row>
    <row r="579" spans="1:10" ht="23.25">
      <c r="A579" s="146">
        <v>1557</v>
      </c>
      <c r="B579" s="130" t="s">
        <v>735</v>
      </c>
      <c r="C579" s="273"/>
      <c r="D579" s="274">
        <v>639</v>
      </c>
      <c r="E579" s="326"/>
      <c r="F579" s="274">
        <f t="shared" si="44"/>
        <v>639</v>
      </c>
      <c r="G579" s="89" t="s">
        <v>732</v>
      </c>
      <c r="H579" s="273" t="s">
        <v>1058</v>
      </c>
      <c r="I579" s="368">
        <f t="shared" si="40"/>
        <v>326.71551208438365</v>
      </c>
      <c r="J579" s="368">
        <f t="shared" si="41"/>
        <v>326.71551208438365</v>
      </c>
    </row>
    <row r="580" spans="1:10" ht="23.25">
      <c r="A580" s="146">
        <v>1558</v>
      </c>
      <c r="B580" s="130" t="s">
        <v>735</v>
      </c>
      <c r="C580" s="273"/>
      <c r="D580" s="274">
        <v>675</v>
      </c>
      <c r="E580" s="326"/>
      <c r="F580" s="274">
        <f t="shared" si="44"/>
        <v>675</v>
      </c>
      <c r="G580" s="89" t="s">
        <v>732</v>
      </c>
      <c r="H580" s="273" t="s">
        <v>1058</v>
      </c>
      <c r="I580" s="368">
        <f t="shared" ref="I580:I643" si="45">D580/I$2</f>
        <v>345.12201980744749</v>
      </c>
      <c r="J580" s="368">
        <f t="shared" ref="J580:J643" si="46">F580/J$2</f>
        <v>345.12201980744749</v>
      </c>
    </row>
    <row r="581" spans="1:10" ht="23.25">
      <c r="A581" s="203">
        <v>1559</v>
      </c>
      <c r="B581" s="130" t="s">
        <v>735</v>
      </c>
      <c r="C581" s="273"/>
      <c r="D581" s="336">
        <v>795</v>
      </c>
      <c r="E581" s="337"/>
      <c r="F581" s="274">
        <f t="shared" si="44"/>
        <v>795</v>
      </c>
      <c r="G581" s="89" t="s">
        <v>732</v>
      </c>
      <c r="H581" s="273" t="s">
        <v>1058</v>
      </c>
      <c r="I581" s="368">
        <f t="shared" si="45"/>
        <v>406.47704555099369</v>
      </c>
      <c r="J581" s="368">
        <f t="shared" si="46"/>
        <v>406.47704555099369</v>
      </c>
    </row>
    <row r="582" spans="1:10" ht="23.25">
      <c r="A582" s="203">
        <v>1560</v>
      </c>
      <c r="B582" s="130" t="s">
        <v>735</v>
      </c>
      <c r="C582" s="273"/>
      <c r="D582" s="336">
        <v>789</v>
      </c>
      <c r="E582" s="337"/>
      <c r="F582" s="274">
        <f t="shared" si="44"/>
        <v>789</v>
      </c>
      <c r="G582" s="89" t="s">
        <v>732</v>
      </c>
      <c r="H582" s="273" t="s">
        <v>1059</v>
      </c>
      <c r="I582" s="368">
        <f t="shared" si="45"/>
        <v>403.40929426381638</v>
      </c>
      <c r="J582" s="368">
        <f t="shared" si="46"/>
        <v>403.40929426381638</v>
      </c>
    </row>
    <row r="583" spans="1:10" ht="23.25">
      <c r="A583" s="203">
        <v>1561</v>
      </c>
      <c r="B583" s="130" t="s">
        <v>735</v>
      </c>
      <c r="C583" s="273"/>
      <c r="D583" s="336">
        <v>813</v>
      </c>
      <c r="E583" s="337"/>
      <c r="F583" s="274">
        <f t="shared" si="44"/>
        <v>813</v>
      </c>
      <c r="G583" s="89" t="s">
        <v>732</v>
      </c>
      <c r="H583" s="273" t="s">
        <v>1059</v>
      </c>
      <c r="I583" s="368">
        <f t="shared" si="45"/>
        <v>415.68029941252564</v>
      </c>
      <c r="J583" s="368">
        <f t="shared" si="46"/>
        <v>415.68029941252564</v>
      </c>
    </row>
    <row r="584" spans="1:10" ht="23.25">
      <c r="A584" s="203">
        <v>1562</v>
      </c>
      <c r="B584" s="130" t="s">
        <v>735</v>
      </c>
      <c r="C584" s="273"/>
      <c r="D584" s="336">
        <v>819</v>
      </c>
      <c r="E584" s="337"/>
      <c r="F584" s="274">
        <f t="shared" si="44"/>
        <v>819</v>
      </c>
      <c r="G584" s="89" t="s">
        <v>732</v>
      </c>
      <c r="H584" s="273" t="s">
        <v>1059</v>
      </c>
      <c r="I584" s="368">
        <f t="shared" si="45"/>
        <v>418.74805069970296</v>
      </c>
      <c r="J584" s="368">
        <f t="shared" si="46"/>
        <v>418.74805069970296</v>
      </c>
    </row>
    <row r="585" spans="1:10" ht="23.25">
      <c r="A585" s="203">
        <v>1563</v>
      </c>
      <c r="B585" s="130" t="s">
        <v>735</v>
      </c>
      <c r="C585" s="273"/>
      <c r="D585" s="336">
        <v>897</v>
      </c>
      <c r="E585" s="337"/>
      <c r="F585" s="274">
        <f t="shared" si="44"/>
        <v>897</v>
      </c>
      <c r="G585" s="89" t="s">
        <v>732</v>
      </c>
      <c r="H585" s="273" t="s">
        <v>1059</v>
      </c>
      <c r="I585" s="368">
        <f t="shared" si="45"/>
        <v>458.62881743300801</v>
      </c>
      <c r="J585" s="368">
        <f t="shared" si="46"/>
        <v>458.62881743300801</v>
      </c>
    </row>
    <row r="586" spans="1:10" ht="23.25">
      <c r="A586" s="203">
        <v>1564</v>
      </c>
      <c r="B586" s="130" t="s">
        <v>735</v>
      </c>
      <c r="C586" s="273"/>
      <c r="D586" s="336">
        <v>879</v>
      </c>
      <c r="E586" s="337"/>
      <c r="F586" s="274">
        <f t="shared" si="44"/>
        <v>879</v>
      </c>
      <c r="G586" s="89" t="s">
        <v>732</v>
      </c>
      <c r="H586" s="273" t="s">
        <v>1059</v>
      </c>
      <c r="I586" s="368">
        <f t="shared" si="45"/>
        <v>449.42556357147606</v>
      </c>
      <c r="J586" s="368">
        <f t="shared" si="46"/>
        <v>449.42556357147606</v>
      </c>
    </row>
    <row r="587" spans="1:10" ht="23.25">
      <c r="A587" s="203">
        <v>1565</v>
      </c>
      <c r="B587" s="130" t="s">
        <v>735</v>
      </c>
      <c r="C587" s="273"/>
      <c r="D587" s="336">
        <v>897</v>
      </c>
      <c r="E587" s="337"/>
      <c r="F587" s="274">
        <f t="shared" si="44"/>
        <v>897</v>
      </c>
      <c r="G587" s="89" t="s">
        <v>732</v>
      </c>
      <c r="H587" s="273" t="s">
        <v>1059</v>
      </c>
      <c r="I587" s="368">
        <f t="shared" si="45"/>
        <v>458.62881743300801</v>
      </c>
      <c r="J587" s="368">
        <f t="shared" si="46"/>
        <v>458.62881743300801</v>
      </c>
    </row>
    <row r="588" spans="1:10" ht="23.25">
      <c r="A588" s="203">
        <v>1566</v>
      </c>
      <c r="B588" s="130" t="s">
        <v>735</v>
      </c>
      <c r="C588" s="308"/>
      <c r="D588" s="274">
        <v>819</v>
      </c>
      <c r="E588" s="292"/>
      <c r="F588" s="274">
        <f t="shared" si="44"/>
        <v>819</v>
      </c>
      <c r="G588" s="89" t="s">
        <v>732</v>
      </c>
      <c r="H588" s="273" t="s">
        <v>1060</v>
      </c>
      <c r="I588" s="368">
        <f t="shared" si="45"/>
        <v>418.74805069970296</v>
      </c>
      <c r="J588" s="368">
        <f t="shared" si="46"/>
        <v>418.74805069970296</v>
      </c>
    </row>
    <row r="589" spans="1:10" ht="23.25">
      <c r="A589" s="203">
        <v>1567</v>
      </c>
      <c r="B589" s="130" t="s">
        <v>735</v>
      </c>
      <c r="C589" s="308"/>
      <c r="D589" s="274">
        <v>843</v>
      </c>
      <c r="E589" s="292"/>
      <c r="F589" s="274">
        <f t="shared" si="44"/>
        <v>843</v>
      </c>
      <c r="G589" s="89" t="s">
        <v>732</v>
      </c>
      <c r="H589" s="273" t="s">
        <v>1060</v>
      </c>
      <c r="I589" s="368">
        <f t="shared" si="45"/>
        <v>431.01905584841217</v>
      </c>
      <c r="J589" s="368">
        <f t="shared" si="46"/>
        <v>431.01905584841217</v>
      </c>
    </row>
    <row r="590" spans="1:10" ht="23.25">
      <c r="A590" s="203">
        <v>1568</v>
      </c>
      <c r="B590" s="130" t="s">
        <v>735</v>
      </c>
      <c r="C590" s="308"/>
      <c r="D590" s="274">
        <v>951</v>
      </c>
      <c r="E590" s="292"/>
      <c r="F590" s="274">
        <f t="shared" si="44"/>
        <v>951</v>
      </c>
      <c r="G590" s="89" t="s">
        <v>732</v>
      </c>
      <c r="H590" s="273" t="s">
        <v>1060</v>
      </c>
      <c r="I590" s="368">
        <f t="shared" si="45"/>
        <v>486.2385790176038</v>
      </c>
      <c r="J590" s="368">
        <f t="shared" si="46"/>
        <v>486.2385790176038</v>
      </c>
    </row>
    <row r="591" spans="1:10" ht="23.25">
      <c r="A591" s="203">
        <v>1569</v>
      </c>
      <c r="B591" s="130" t="s">
        <v>735</v>
      </c>
      <c r="C591" s="308"/>
      <c r="D591" s="274">
        <v>843</v>
      </c>
      <c r="E591" s="292"/>
      <c r="F591" s="274">
        <f t="shared" si="44"/>
        <v>843</v>
      </c>
      <c r="G591" s="89" t="s">
        <v>732</v>
      </c>
      <c r="H591" s="273" t="s">
        <v>1060</v>
      </c>
      <c r="I591" s="368">
        <f t="shared" si="45"/>
        <v>431.01905584841217</v>
      </c>
      <c r="J591" s="368">
        <f t="shared" si="46"/>
        <v>431.01905584841217</v>
      </c>
    </row>
    <row r="592" spans="1:10" ht="23.25">
      <c r="A592" s="203">
        <v>1570</v>
      </c>
      <c r="B592" s="130" t="s">
        <v>735</v>
      </c>
      <c r="C592" s="308"/>
      <c r="D592" s="274">
        <v>831</v>
      </c>
      <c r="E592" s="292"/>
      <c r="F592" s="274">
        <f t="shared" si="44"/>
        <v>831</v>
      </c>
      <c r="G592" s="89" t="s">
        <v>732</v>
      </c>
      <c r="H592" s="273" t="s">
        <v>1060</v>
      </c>
      <c r="I592" s="368">
        <f t="shared" si="45"/>
        <v>424.88355327405759</v>
      </c>
      <c r="J592" s="368">
        <f t="shared" si="46"/>
        <v>424.88355327405759</v>
      </c>
    </row>
    <row r="593" spans="1:10" ht="23.25">
      <c r="A593" s="203">
        <v>1571</v>
      </c>
      <c r="B593" s="130" t="s">
        <v>735</v>
      </c>
      <c r="C593" s="308"/>
      <c r="D593" s="274">
        <v>843</v>
      </c>
      <c r="E593" s="292"/>
      <c r="F593" s="274">
        <f t="shared" si="44"/>
        <v>843</v>
      </c>
      <c r="G593" s="89" t="s">
        <v>732</v>
      </c>
      <c r="H593" s="273" t="s">
        <v>1060</v>
      </c>
      <c r="I593" s="368">
        <f t="shared" si="45"/>
        <v>431.01905584841217</v>
      </c>
      <c r="J593" s="368">
        <f t="shared" si="46"/>
        <v>431.01905584841217</v>
      </c>
    </row>
    <row r="594" spans="1:10" ht="23.25">
      <c r="A594" s="203">
        <v>1572</v>
      </c>
      <c r="B594" s="130" t="s">
        <v>735</v>
      </c>
      <c r="C594" s="308"/>
      <c r="D594" s="274">
        <v>951</v>
      </c>
      <c r="E594" s="292"/>
      <c r="F594" s="274">
        <f t="shared" si="44"/>
        <v>951</v>
      </c>
      <c r="G594" s="89" t="s">
        <v>732</v>
      </c>
      <c r="H594" s="273" t="s">
        <v>1060</v>
      </c>
      <c r="I594" s="368">
        <f t="shared" si="45"/>
        <v>486.2385790176038</v>
      </c>
      <c r="J594" s="368">
        <f t="shared" si="46"/>
        <v>486.2385790176038</v>
      </c>
    </row>
    <row r="595" spans="1:10" ht="23.25">
      <c r="A595" s="203">
        <v>1573</v>
      </c>
      <c r="B595" s="130" t="s">
        <v>735</v>
      </c>
      <c r="C595" s="308"/>
      <c r="D595" s="274">
        <v>939</v>
      </c>
      <c r="E595" s="292"/>
      <c r="F595" s="274">
        <f t="shared" si="44"/>
        <v>939</v>
      </c>
      <c r="G595" s="89" t="s">
        <v>732</v>
      </c>
      <c r="H595" s="273" t="s">
        <v>1060</v>
      </c>
      <c r="I595" s="368">
        <f t="shared" si="45"/>
        <v>480.10307644324917</v>
      </c>
      <c r="J595" s="368">
        <f t="shared" si="46"/>
        <v>480.10307644324917</v>
      </c>
    </row>
    <row r="596" spans="1:10" ht="23.25">
      <c r="A596" s="203">
        <v>1574</v>
      </c>
      <c r="B596" s="130" t="s">
        <v>735</v>
      </c>
      <c r="C596" s="308"/>
      <c r="D596" s="274">
        <v>879</v>
      </c>
      <c r="E596" s="292"/>
      <c r="F596" s="274">
        <f t="shared" si="44"/>
        <v>879</v>
      </c>
      <c r="G596" s="89" t="s">
        <v>732</v>
      </c>
      <c r="H596" s="273" t="s">
        <v>1060</v>
      </c>
      <c r="I596" s="368">
        <f t="shared" si="45"/>
        <v>449.42556357147606</v>
      </c>
      <c r="J596" s="368">
        <f t="shared" si="46"/>
        <v>449.42556357147606</v>
      </c>
    </row>
    <row r="597" spans="1:10" ht="23.25">
      <c r="A597" s="203">
        <v>1575</v>
      </c>
      <c r="B597" s="130" t="s">
        <v>735</v>
      </c>
      <c r="C597" s="308"/>
      <c r="D597" s="274">
        <v>987</v>
      </c>
      <c r="E597" s="292"/>
      <c r="F597" s="274">
        <f t="shared" si="44"/>
        <v>987</v>
      </c>
      <c r="G597" s="89" t="s">
        <v>732</v>
      </c>
      <c r="H597" s="273" t="s">
        <v>1060</v>
      </c>
      <c r="I597" s="368">
        <f t="shared" si="45"/>
        <v>504.64508674066764</v>
      </c>
      <c r="J597" s="368">
        <f t="shared" si="46"/>
        <v>504.64508674066764</v>
      </c>
    </row>
    <row r="598" spans="1:10" ht="23.25">
      <c r="A598" s="203">
        <v>1576</v>
      </c>
      <c r="B598" s="130" t="s">
        <v>735</v>
      </c>
      <c r="C598" s="308"/>
      <c r="D598" s="274">
        <v>903</v>
      </c>
      <c r="E598" s="292"/>
      <c r="F598" s="274">
        <f t="shared" si="44"/>
        <v>903</v>
      </c>
      <c r="G598" s="89" t="s">
        <v>732</v>
      </c>
      <c r="H598" s="273" t="s">
        <v>1061</v>
      </c>
      <c r="I598" s="368">
        <f t="shared" si="45"/>
        <v>461.69656872018533</v>
      </c>
      <c r="J598" s="368">
        <f t="shared" si="46"/>
        <v>461.69656872018533</v>
      </c>
    </row>
    <row r="599" spans="1:10" ht="23.25">
      <c r="A599" s="203">
        <v>1577</v>
      </c>
      <c r="B599" s="130" t="s">
        <v>735</v>
      </c>
      <c r="C599" s="308"/>
      <c r="D599" s="274">
        <v>921</v>
      </c>
      <c r="E599" s="292"/>
      <c r="F599" s="274">
        <f t="shared" si="44"/>
        <v>921</v>
      </c>
      <c r="G599" s="89" t="s">
        <v>732</v>
      </c>
      <c r="H599" s="273" t="s">
        <v>1061</v>
      </c>
      <c r="I599" s="368">
        <f t="shared" si="45"/>
        <v>470.89982258171722</v>
      </c>
      <c r="J599" s="368">
        <f t="shared" si="46"/>
        <v>470.89982258171722</v>
      </c>
    </row>
    <row r="600" spans="1:10" ht="23.25">
      <c r="A600" s="203">
        <v>1578</v>
      </c>
      <c r="B600" s="130" t="s">
        <v>735</v>
      </c>
      <c r="C600" s="308"/>
      <c r="D600" s="274">
        <v>975</v>
      </c>
      <c r="E600" s="292"/>
      <c r="F600" s="274">
        <f t="shared" si="44"/>
        <v>975</v>
      </c>
      <c r="G600" s="89" t="s">
        <v>732</v>
      </c>
      <c r="H600" s="273" t="s">
        <v>1061</v>
      </c>
      <c r="I600" s="368">
        <f t="shared" si="45"/>
        <v>498.50958416631306</v>
      </c>
      <c r="J600" s="368">
        <f t="shared" si="46"/>
        <v>498.50958416631306</v>
      </c>
    </row>
    <row r="601" spans="1:10" ht="23.25">
      <c r="A601" s="203">
        <v>1579</v>
      </c>
      <c r="B601" s="130" t="s">
        <v>735</v>
      </c>
      <c r="C601" s="308"/>
      <c r="D601" s="274">
        <v>885</v>
      </c>
      <c r="E601" s="292"/>
      <c r="F601" s="274">
        <f t="shared" si="44"/>
        <v>885</v>
      </c>
      <c r="G601" s="89" t="s">
        <v>732</v>
      </c>
      <c r="H601" s="273" t="s">
        <v>1061</v>
      </c>
      <c r="I601" s="368">
        <f t="shared" si="45"/>
        <v>452.49331485865338</v>
      </c>
      <c r="J601" s="368">
        <f t="shared" si="46"/>
        <v>452.49331485865338</v>
      </c>
    </row>
    <row r="602" spans="1:10" ht="23.25">
      <c r="A602" s="203">
        <v>1580</v>
      </c>
      <c r="B602" s="130" t="s">
        <v>735</v>
      </c>
      <c r="C602" s="308"/>
      <c r="D602" s="274">
        <v>957</v>
      </c>
      <c r="E602" s="292"/>
      <c r="F602" s="274">
        <f t="shared" si="44"/>
        <v>957</v>
      </c>
      <c r="G602" s="89" t="s">
        <v>732</v>
      </c>
      <c r="H602" s="273" t="s">
        <v>1061</v>
      </c>
      <c r="I602" s="368">
        <f t="shared" si="45"/>
        <v>489.30633030478111</v>
      </c>
      <c r="J602" s="368">
        <f t="shared" si="46"/>
        <v>489.30633030478111</v>
      </c>
    </row>
    <row r="603" spans="1:10" ht="23.25">
      <c r="A603" s="203">
        <v>1581</v>
      </c>
      <c r="B603" s="130" t="s">
        <v>735</v>
      </c>
      <c r="C603" s="308"/>
      <c r="D603" s="274">
        <v>939</v>
      </c>
      <c r="E603" s="292"/>
      <c r="F603" s="274">
        <f t="shared" si="44"/>
        <v>939</v>
      </c>
      <c r="G603" s="89" t="s">
        <v>732</v>
      </c>
      <c r="H603" s="273" t="s">
        <v>1061</v>
      </c>
      <c r="I603" s="368">
        <f t="shared" si="45"/>
        <v>480.10307644324917</v>
      </c>
      <c r="J603" s="368">
        <f t="shared" si="46"/>
        <v>480.10307644324917</v>
      </c>
    </row>
    <row r="604" spans="1:10" ht="30">
      <c r="A604" s="203">
        <v>1582</v>
      </c>
      <c r="B604" s="130" t="s">
        <v>735</v>
      </c>
      <c r="C604" s="308"/>
      <c r="D604" s="274">
        <v>1350</v>
      </c>
      <c r="E604" s="292"/>
      <c r="F604" s="274">
        <f t="shared" si="44"/>
        <v>1350</v>
      </c>
      <c r="G604" s="89" t="s">
        <v>732</v>
      </c>
      <c r="H604" s="130" t="s">
        <v>1062</v>
      </c>
      <c r="I604" s="368">
        <f t="shared" si="45"/>
        <v>690.24403961489497</v>
      </c>
      <c r="J604" s="368">
        <f t="shared" si="46"/>
        <v>690.24403961489497</v>
      </c>
    </row>
    <row r="605" spans="1:10" ht="33.75" customHeight="1">
      <c r="A605" s="204"/>
      <c r="B605" s="64" t="s">
        <v>1063</v>
      </c>
      <c r="C605" s="313"/>
      <c r="D605" s="321"/>
      <c r="E605" s="298"/>
      <c r="F605" s="321"/>
      <c r="G605" s="298"/>
      <c r="H605" s="313"/>
      <c r="I605" s="368">
        <f t="shared" si="45"/>
        <v>0</v>
      </c>
      <c r="J605" s="368">
        <f t="shared" si="46"/>
        <v>0</v>
      </c>
    </row>
    <row r="606" spans="1:10" s="253" customFormat="1" ht="30" customHeight="1">
      <c r="A606" s="148">
        <v>1583</v>
      </c>
      <c r="B606" s="191" t="s">
        <v>736</v>
      </c>
      <c r="C606" s="320" t="s">
        <v>98</v>
      </c>
      <c r="D606" s="318">
        <v>32000</v>
      </c>
      <c r="E606" s="326">
        <v>32000</v>
      </c>
      <c r="F606" s="318">
        <f t="shared" si="44"/>
        <v>0</v>
      </c>
      <c r="G606" s="320" t="s">
        <v>759</v>
      </c>
      <c r="H606" s="320"/>
      <c r="I606" s="368">
        <f t="shared" si="45"/>
        <v>16361.340198278991</v>
      </c>
      <c r="J606" s="368">
        <f t="shared" si="46"/>
        <v>0</v>
      </c>
    </row>
    <row r="607" spans="1:10" s="253" customFormat="1" ht="45" customHeight="1">
      <c r="A607" s="148">
        <v>1584</v>
      </c>
      <c r="B607" s="191" t="s">
        <v>737</v>
      </c>
      <c r="C607" s="320" t="s">
        <v>98</v>
      </c>
      <c r="D607" s="318">
        <v>46480</v>
      </c>
      <c r="E607" s="326">
        <v>32000</v>
      </c>
      <c r="F607" s="318">
        <f t="shared" si="44"/>
        <v>14480</v>
      </c>
      <c r="G607" s="320" t="s">
        <v>760</v>
      </c>
      <c r="H607" s="320"/>
      <c r="I607" s="368">
        <f t="shared" si="45"/>
        <v>23764.846638000236</v>
      </c>
      <c r="J607" s="368">
        <f t="shared" si="46"/>
        <v>7403.5064397212436</v>
      </c>
    </row>
    <row r="608" spans="1:10" ht="65.25" customHeight="1">
      <c r="A608" s="146">
        <v>1585</v>
      </c>
      <c r="B608" s="338" t="s">
        <v>1064</v>
      </c>
      <c r="C608" s="273" t="s">
        <v>98</v>
      </c>
      <c r="D608" s="274">
        <v>21000</v>
      </c>
      <c r="E608" s="326">
        <v>21000</v>
      </c>
      <c r="F608" s="274">
        <f t="shared" si="44"/>
        <v>0</v>
      </c>
      <c r="G608" s="273" t="s">
        <v>762</v>
      </c>
      <c r="H608" s="273"/>
      <c r="I608" s="368">
        <f t="shared" si="45"/>
        <v>10737.129505120589</v>
      </c>
      <c r="J608" s="368">
        <f t="shared" si="46"/>
        <v>0</v>
      </c>
    </row>
    <row r="609" spans="1:10" s="253" customFormat="1" ht="60" customHeight="1">
      <c r="A609" s="148">
        <v>1586</v>
      </c>
      <c r="B609" s="191" t="s">
        <v>738</v>
      </c>
      <c r="C609" s="320" t="s">
        <v>98</v>
      </c>
      <c r="D609" s="318">
        <v>43996</v>
      </c>
      <c r="E609" s="326">
        <v>32000</v>
      </c>
      <c r="F609" s="318">
        <f t="shared" si="44"/>
        <v>11996</v>
      </c>
      <c r="G609" s="320" t="s">
        <v>761</v>
      </c>
      <c r="H609" s="320"/>
      <c r="I609" s="368">
        <f t="shared" si="45"/>
        <v>22494.79760510883</v>
      </c>
      <c r="J609" s="368">
        <f t="shared" si="46"/>
        <v>6133.4574068298371</v>
      </c>
    </row>
    <row r="610" spans="1:10" s="253" customFormat="1" ht="45" customHeight="1">
      <c r="A610" s="148">
        <v>1587</v>
      </c>
      <c r="B610" s="191" t="s">
        <v>739</v>
      </c>
      <c r="C610" s="320" t="s">
        <v>98</v>
      </c>
      <c r="D610" s="318">
        <v>32000</v>
      </c>
      <c r="E610" s="326">
        <v>32000</v>
      </c>
      <c r="F610" s="318">
        <f t="shared" si="44"/>
        <v>0</v>
      </c>
      <c r="G610" s="320" t="s">
        <v>1065</v>
      </c>
      <c r="H610" s="320"/>
      <c r="I610" s="368">
        <f t="shared" si="45"/>
        <v>16361.340198278991</v>
      </c>
      <c r="J610" s="368">
        <f t="shared" si="46"/>
        <v>0</v>
      </c>
    </row>
    <row r="611" spans="1:10" s="253" customFormat="1" ht="30" customHeight="1">
      <c r="A611" s="148">
        <v>1588</v>
      </c>
      <c r="B611" s="191" t="s">
        <v>740</v>
      </c>
      <c r="C611" s="320" t="s">
        <v>98</v>
      </c>
      <c r="D611" s="318">
        <v>11000</v>
      </c>
      <c r="E611" s="326">
        <v>11000</v>
      </c>
      <c r="F611" s="318">
        <f t="shared" si="44"/>
        <v>0</v>
      </c>
      <c r="G611" s="320" t="s">
        <v>763</v>
      </c>
      <c r="H611" s="320"/>
      <c r="I611" s="368">
        <f t="shared" si="45"/>
        <v>5624.210693158403</v>
      </c>
      <c r="J611" s="368">
        <f t="shared" si="46"/>
        <v>0</v>
      </c>
    </row>
    <row r="612" spans="1:10" s="253" customFormat="1" ht="30" customHeight="1">
      <c r="A612" s="148">
        <v>1589</v>
      </c>
      <c r="B612" s="191" t="s">
        <v>741</v>
      </c>
      <c r="C612" s="320" t="s">
        <v>98</v>
      </c>
      <c r="D612" s="318">
        <v>22996</v>
      </c>
      <c r="E612" s="326">
        <v>11000</v>
      </c>
      <c r="F612" s="318">
        <f t="shared" si="44"/>
        <v>11996</v>
      </c>
      <c r="G612" s="320" t="s">
        <v>764</v>
      </c>
      <c r="H612" s="320"/>
      <c r="I612" s="368">
        <f t="shared" si="45"/>
        <v>11757.668099988241</v>
      </c>
      <c r="J612" s="368">
        <f t="shared" si="46"/>
        <v>6133.4574068298371</v>
      </c>
    </row>
    <row r="613" spans="1:10" s="253" customFormat="1" ht="30" customHeight="1">
      <c r="A613" s="148">
        <v>1590</v>
      </c>
      <c r="B613" s="191" t="s">
        <v>742</v>
      </c>
      <c r="C613" s="320" t="s">
        <v>98</v>
      </c>
      <c r="D613" s="318">
        <v>25480</v>
      </c>
      <c r="E613" s="326">
        <v>11000</v>
      </c>
      <c r="F613" s="318">
        <f t="shared" si="44"/>
        <v>14480</v>
      </c>
      <c r="G613" s="320" t="s">
        <v>765</v>
      </c>
      <c r="H613" s="320"/>
      <c r="I613" s="368">
        <f t="shared" si="45"/>
        <v>13027.717132879647</v>
      </c>
      <c r="J613" s="368">
        <f t="shared" si="46"/>
        <v>7403.5064397212436</v>
      </c>
    </row>
    <row r="614" spans="1:10" ht="29.25" customHeight="1">
      <c r="A614" s="135"/>
      <c r="B614" s="64" t="s">
        <v>1066</v>
      </c>
      <c r="C614" s="298"/>
      <c r="D614" s="321"/>
      <c r="E614" s="298"/>
      <c r="F614" s="321"/>
      <c r="G614" s="298"/>
      <c r="H614" s="298"/>
      <c r="I614" s="368">
        <f t="shared" si="45"/>
        <v>0</v>
      </c>
      <c r="J614" s="368">
        <f t="shared" si="46"/>
        <v>0</v>
      </c>
    </row>
    <row r="615" spans="1:10" ht="24" customHeight="1">
      <c r="A615" s="146">
        <v>1591</v>
      </c>
      <c r="B615" s="130" t="s">
        <v>1067</v>
      </c>
      <c r="C615" s="273" t="s">
        <v>98</v>
      </c>
      <c r="D615" s="274">
        <v>3430</v>
      </c>
      <c r="E615" s="326">
        <v>1500</v>
      </c>
      <c r="F615" s="274">
        <f>D615-E615</f>
        <v>1930</v>
      </c>
      <c r="G615" s="273" t="s">
        <v>1068</v>
      </c>
      <c r="H615" s="273"/>
      <c r="I615" s="368">
        <f t="shared" si="45"/>
        <v>1753.7311525030295</v>
      </c>
      <c r="J615" s="368">
        <f t="shared" si="46"/>
        <v>986.79333070870166</v>
      </c>
    </row>
    <row r="616" spans="1:10" ht="60">
      <c r="A616" s="146">
        <v>1592</v>
      </c>
      <c r="B616" s="130" t="s">
        <v>1069</v>
      </c>
      <c r="C616" s="273" t="s">
        <v>98</v>
      </c>
      <c r="D616" s="274">
        <v>5570</v>
      </c>
      <c r="E616" s="326">
        <v>2700</v>
      </c>
      <c r="F616" s="274">
        <f t="shared" si="44"/>
        <v>2870</v>
      </c>
      <c r="G616" s="273" t="s">
        <v>1070</v>
      </c>
      <c r="H616" s="273"/>
      <c r="I616" s="368">
        <f t="shared" si="45"/>
        <v>2847.8957782629368</v>
      </c>
      <c r="J616" s="368">
        <f t="shared" si="46"/>
        <v>1467.4076990331471</v>
      </c>
    </row>
    <row r="617" spans="1:10" ht="60">
      <c r="A617" s="146">
        <v>1593</v>
      </c>
      <c r="B617" s="130" t="s">
        <v>1071</v>
      </c>
      <c r="C617" s="273" t="s">
        <v>98</v>
      </c>
      <c r="D617" s="274">
        <v>5000</v>
      </c>
      <c r="E617" s="326">
        <v>1080</v>
      </c>
      <c r="F617" s="274">
        <f t="shared" si="44"/>
        <v>3920</v>
      </c>
      <c r="G617" s="273" t="s">
        <v>766</v>
      </c>
      <c r="H617" s="273"/>
      <c r="I617" s="368">
        <f t="shared" si="45"/>
        <v>2556.4594059810925</v>
      </c>
      <c r="J617" s="368">
        <f t="shared" si="46"/>
        <v>2004.2641742891765</v>
      </c>
    </row>
    <row r="618" spans="1:10" ht="64.5" customHeight="1">
      <c r="A618" s="146">
        <v>1594</v>
      </c>
      <c r="B618" s="130" t="s">
        <v>1072</v>
      </c>
      <c r="C618" s="273" t="s">
        <v>98</v>
      </c>
      <c r="D618" s="274">
        <v>5000</v>
      </c>
      <c r="E618" s="326">
        <v>1080</v>
      </c>
      <c r="F618" s="274">
        <f t="shared" si="44"/>
        <v>3920</v>
      </c>
      <c r="G618" s="273" t="s">
        <v>767</v>
      </c>
      <c r="H618" s="273"/>
      <c r="I618" s="368">
        <f t="shared" si="45"/>
        <v>2556.4594059810925</v>
      </c>
      <c r="J618" s="368">
        <f t="shared" si="46"/>
        <v>2004.2641742891765</v>
      </c>
    </row>
    <row r="619" spans="1:10" ht="45">
      <c r="A619" s="146">
        <v>1595</v>
      </c>
      <c r="B619" s="130" t="s">
        <v>1073</v>
      </c>
      <c r="C619" s="273" t="s">
        <v>98</v>
      </c>
      <c r="D619" s="274">
        <v>3520</v>
      </c>
      <c r="E619" s="326">
        <v>1080</v>
      </c>
      <c r="F619" s="274">
        <f t="shared" si="44"/>
        <v>2440</v>
      </c>
      <c r="G619" s="273" t="s">
        <v>1074</v>
      </c>
      <c r="H619" s="273"/>
      <c r="I619" s="368">
        <f t="shared" si="45"/>
        <v>1799.747421810689</v>
      </c>
      <c r="J619" s="368">
        <f t="shared" si="46"/>
        <v>1247.5521901187731</v>
      </c>
    </row>
    <row r="620" spans="1:10" ht="60">
      <c r="A620" s="146">
        <v>1596</v>
      </c>
      <c r="B620" s="130" t="s">
        <v>1075</v>
      </c>
      <c r="C620" s="273" t="s">
        <v>98</v>
      </c>
      <c r="D620" s="274">
        <v>3880</v>
      </c>
      <c r="E620" s="326">
        <v>1080</v>
      </c>
      <c r="F620" s="274">
        <f t="shared" si="44"/>
        <v>2800</v>
      </c>
      <c r="G620" s="273" t="s">
        <v>1074</v>
      </c>
      <c r="H620" s="273"/>
      <c r="I620" s="368">
        <f t="shared" si="45"/>
        <v>1983.8124990413278</v>
      </c>
      <c r="J620" s="368">
        <f t="shared" si="46"/>
        <v>1431.6172673494118</v>
      </c>
    </row>
    <row r="621" spans="1:10" ht="60">
      <c r="A621" s="146">
        <v>1597</v>
      </c>
      <c r="B621" s="130" t="s">
        <v>1076</v>
      </c>
      <c r="C621" s="273" t="s">
        <v>98</v>
      </c>
      <c r="D621" s="274">
        <v>4000</v>
      </c>
      <c r="E621" s="326">
        <v>1080</v>
      </c>
      <c r="F621" s="274">
        <f t="shared" si="44"/>
        <v>2920</v>
      </c>
      <c r="G621" s="273" t="s">
        <v>1077</v>
      </c>
      <c r="H621" s="273"/>
      <c r="I621" s="368">
        <f t="shared" si="45"/>
        <v>2045.1675247848739</v>
      </c>
      <c r="J621" s="368">
        <f t="shared" si="46"/>
        <v>1492.9722930929579</v>
      </c>
    </row>
    <row r="622" spans="1:10" ht="60" customHeight="1">
      <c r="A622" s="146">
        <v>1598</v>
      </c>
      <c r="B622" s="130" t="s">
        <v>1078</v>
      </c>
      <c r="C622" s="273" t="s">
        <v>98</v>
      </c>
      <c r="D622" s="274">
        <v>3960</v>
      </c>
      <c r="E622" s="326">
        <v>1080</v>
      </c>
      <c r="F622" s="274">
        <f t="shared" si="44"/>
        <v>2880</v>
      </c>
      <c r="G622" s="273" t="s">
        <v>1074</v>
      </c>
      <c r="H622" s="273"/>
      <c r="I622" s="368">
        <f t="shared" si="45"/>
        <v>2024.7158495370252</v>
      </c>
      <c r="J622" s="368">
        <f t="shared" si="46"/>
        <v>1472.5206178451092</v>
      </c>
    </row>
    <row r="623" spans="1:10" ht="45" customHeight="1">
      <c r="A623" s="146">
        <v>1599</v>
      </c>
      <c r="B623" s="130" t="s">
        <v>1079</v>
      </c>
      <c r="C623" s="273" t="s">
        <v>98</v>
      </c>
      <c r="D623" s="274">
        <v>3300</v>
      </c>
      <c r="E623" s="326">
        <v>1435</v>
      </c>
      <c r="F623" s="274">
        <f t="shared" si="44"/>
        <v>1865</v>
      </c>
      <c r="G623" s="273" t="s">
        <v>769</v>
      </c>
      <c r="H623" s="273"/>
      <c r="I623" s="368">
        <f t="shared" si="45"/>
        <v>1687.2632079475211</v>
      </c>
      <c r="J623" s="368">
        <f t="shared" si="46"/>
        <v>953.55935843094744</v>
      </c>
    </row>
    <row r="624" spans="1:10" ht="30" customHeight="1">
      <c r="A624" s="146">
        <v>1600</v>
      </c>
      <c r="B624" s="130" t="s">
        <v>1080</v>
      </c>
      <c r="C624" s="273" t="s">
        <v>98</v>
      </c>
      <c r="D624" s="274">
        <v>3150</v>
      </c>
      <c r="E624" s="326">
        <v>1358</v>
      </c>
      <c r="F624" s="274">
        <f t="shared" si="44"/>
        <v>1792</v>
      </c>
      <c r="G624" s="273" t="s">
        <v>1081</v>
      </c>
      <c r="H624" s="273"/>
      <c r="I624" s="368">
        <f t="shared" si="45"/>
        <v>1610.5694257680882</v>
      </c>
      <c r="J624" s="368">
        <f t="shared" si="46"/>
        <v>916.2350511036235</v>
      </c>
    </row>
    <row r="625" spans="1:10" ht="30" customHeight="1">
      <c r="A625" s="146">
        <v>1601</v>
      </c>
      <c r="B625" s="130" t="s">
        <v>1082</v>
      </c>
      <c r="C625" s="273" t="s">
        <v>98</v>
      </c>
      <c r="D625" s="274">
        <v>3150</v>
      </c>
      <c r="E625" s="326">
        <v>1358</v>
      </c>
      <c r="F625" s="274">
        <f t="shared" si="44"/>
        <v>1792</v>
      </c>
      <c r="G625" s="273" t="s">
        <v>768</v>
      </c>
      <c r="H625" s="273"/>
      <c r="I625" s="368">
        <f t="shared" si="45"/>
        <v>1610.5694257680882</v>
      </c>
      <c r="J625" s="368">
        <f t="shared" si="46"/>
        <v>916.2350511036235</v>
      </c>
    </row>
    <row r="626" spans="1:10" ht="75">
      <c r="A626" s="146">
        <v>1602</v>
      </c>
      <c r="B626" s="130" t="s">
        <v>1083</v>
      </c>
      <c r="C626" s="273" t="s">
        <v>98</v>
      </c>
      <c r="D626" s="274">
        <v>4570</v>
      </c>
      <c r="E626" s="326">
        <v>970</v>
      </c>
      <c r="F626" s="274">
        <f t="shared" si="44"/>
        <v>3600</v>
      </c>
      <c r="G626" s="273" t="s">
        <v>1084</v>
      </c>
      <c r="H626" s="273"/>
      <c r="I626" s="368">
        <f t="shared" si="45"/>
        <v>2336.6038970667187</v>
      </c>
      <c r="J626" s="368">
        <f t="shared" si="46"/>
        <v>1840.6507723063867</v>
      </c>
    </row>
    <row r="627" spans="1:10" ht="45">
      <c r="A627" s="146">
        <v>1603</v>
      </c>
      <c r="B627" s="130" t="s">
        <v>1085</v>
      </c>
      <c r="C627" s="273" t="s">
        <v>98</v>
      </c>
      <c r="D627" s="274">
        <v>4490</v>
      </c>
      <c r="E627" s="326">
        <v>1435</v>
      </c>
      <c r="F627" s="274">
        <f t="shared" si="44"/>
        <v>3055</v>
      </c>
      <c r="G627" s="273" t="s">
        <v>770</v>
      </c>
      <c r="H627" s="273"/>
      <c r="I627" s="368">
        <f t="shared" si="45"/>
        <v>2295.7005465710208</v>
      </c>
      <c r="J627" s="368">
        <f t="shared" si="46"/>
        <v>1561.9966970544474</v>
      </c>
    </row>
    <row r="628" spans="1:10" ht="45">
      <c r="A628" s="146">
        <v>1604</v>
      </c>
      <c r="B628" s="130" t="s">
        <v>1086</v>
      </c>
      <c r="C628" s="273" t="s">
        <v>98</v>
      </c>
      <c r="D628" s="274">
        <v>4220</v>
      </c>
      <c r="E628" s="326">
        <v>1435</v>
      </c>
      <c r="F628" s="274">
        <f t="shared" si="44"/>
        <v>2785</v>
      </c>
      <c r="G628" s="273" t="s">
        <v>1087</v>
      </c>
      <c r="H628" s="273"/>
      <c r="I628" s="368">
        <f t="shared" si="45"/>
        <v>2157.6517386480418</v>
      </c>
      <c r="J628" s="368">
        <f t="shared" si="46"/>
        <v>1423.9478891314684</v>
      </c>
    </row>
    <row r="629" spans="1:10" ht="60">
      <c r="A629" s="146">
        <v>1605</v>
      </c>
      <c r="B629" s="130" t="s">
        <v>1088</v>
      </c>
      <c r="C629" s="273" t="s">
        <v>98</v>
      </c>
      <c r="D629" s="274">
        <v>4570</v>
      </c>
      <c r="E629" s="326">
        <v>970</v>
      </c>
      <c r="F629" s="274">
        <f t="shared" si="44"/>
        <v>3600</v>
      </c>
      <c r="G629" s="273" t="s">
        <v>1089</v>
      </c>
      <c r="H629" s="273"/>
      <c r="I629" s="368">
        <f t="shared" si="45"/>
        <v>2336.6038970667187</v>
      </c>
      <c r="J629" s="368">
        <f t="shared" si="46"/>
        <v>1840.6507723063867</v>
      </c>
    </row>
    <row r="630" spans="1:10" ht="30" customHeight="1">
      <c r="A630" s="146">
        <v>1606</v>
      </c>
      <c r="B630" s="130" t="s">
        <v>743</v>
      </c>
      <c r="C630" s="273" t="s">
        <v>98</v>
      </c>
      <c r="D630" s="274">
        <v>1850</v>
      </c>
      <c r="E630" s="326"/>
      <c r="F630" s="274">
        <f t="shared" si="44"/>
        <v>1850</v>
      </c>
      <c r="G630" s="273"/>
      <c r="H630" s="273"/>
      <c r="I630" s="368">
        <f t="shared" si="45"/>
        <v>945.88998021300426</v>
      </c>
      <c r="J630" s="368">
        <f t="shared" si="46"/>
        <v>945.88998021300426</v>
      </c>
    </row>
    <row r="631" spans="1:10" ht="30" customHeight="1">
      <c r="A631" s="146">
        <v>1607</v>
      </c>
      <c r="B631" s="130" t="s">
        <v>744</v>
      </c>
      <c r="C631" s="273" t="s">
        <v>98</v>
      </c>
      <c r="D631" s="274">
        <v>1040</v>
      </c>
      <c r="E631" s="326"/>
      <c r="F631" s="274">
        <f t="shared" si="44"/>
        <v>1040</v>
      </c>
      <c r="G631" s="273"/>
      <c r="H631" s="273"/>
      <c r="I631" s="368">
        <f t="shared" si="45"/>
        <v>531.74355644406728</v>
      </c>
      <c r="J631" s="368">
        <f t="shared" si="46"/>
        <v>531.74355644406728</v>
      </c>
    </row>
    <row r="632" spans="1:10" ht="15" customHeight="1">
      <c r="A632" s="146">
        <v>1608</v>
      </c>
      <c r="B632" s="130" t="s">
        <v>745</v>
      </c>
      <c r="C632" s="273" t="s">
        <v>98</v>
      </c>
      <c r="D632" s="274">
        <v>170</v>
      </c>
      <c r="E632" s="326"/>
      <c r="F632" s="274">
        <f t="shared" si="44"/>
        <v>170</v>
      </c>
      <c r="G632" s="273"/>
      <c r="H632" s="273"/>
      <c r="I632" s="368">
        <f t="shared" si="45"/>
        <v>86.919619803357151</v>
      </c>
      <c r="J632" s="368">
        <f t="shared" si="46"/>
        <v>86.919619803357151</v>
      </c>
    </row>
    <row r="633" spans="1:10" ht="15" customHeight="1">
      <c r="A633" s="146">
        <v>1609</v>
      </c>
      <c r="B633" s="130" t="s">
        <v>1090</v>
      </c>
      <c r="C633" s="273" t="s">
        <v>98</v>
      </c>
      <c r="D633" s="274">
        <v>135</v>
      </c>
      <c r="E633" s="326"/>
      <c r="F633" s="274">
        <f t="shared" si="44"/>
        <v>135</v>
      </c>
      <c r="G633" s="273"/>
      <c r="H633" s="273"/>
      <c r="I633" s="368">
        <f t="shared" si="45"/>
        <v>69.024403961489497</v>
      </c>
      <c r="J633" s="368">
        <f t="shared" si="46"/>
        <v>69.024403961489497</v>
      </c>
    </row>
    <row r="634" spans="1:10" ht="45" customHeight="1">
      <c r="A634" s="146">
        <v>1610</v>
      </c>
      <c r="B634" s="130" t="s">
        <v>746</v>
      </c>
      <c r="C634" s="273" t="s">
        <v>98</v>
      </c>
      <c r="D634" s="274">
        <v>140</v>
      </c>
      <c r="E634" s="326"/>
      <c r="F634" s="274">
        <f t="shared" si="44"/>
        <v>140</v>
      </c>
      <c r="G634" s="273"/>
      <c r="H634" s="273"/>
      <c r="I634" s="368">
        <f t="shared" si="45"/>
        <v>71.580863367470585</v>
      </c>
      <c r="J634" s="368">
        <f t="shared" si="46"/>
        <v>71.580863367470585</v>
      </c>
    </row>
    <row r="635" spans="1:10" ht="30" customHeight="1">
      <c r="A635" s="146">
        <v>1611</v>
      </c>
      <c r="B635" s="130" t="s">
        <v>747</v>
      </c>
      <c r="C635" s="273" t="s">
        <v>98</v>
      </c>
      <c r="D635" s="274">
        <v>150</v>
      </c>
      <c r="E635" s="326"/>
      <c r="F635" s="274">
        <f t="shared" si="44"/>
        <v>150</v>
      </c>
      <c r="G635" s="273"/>
      <c r="H635" s="273"/>
      <c r="I635" s="368">
        <f t="shared" si="45"/>
        <v>76.693782179432773</v>
      </c>
      <c r="J635" s="368">
        <f t="shared" si="46"/>
        <v>76.693782179432773</v>
      </c>
    </row>
    <row r="636" spans="1:10" ht="30" customHeight="1">
      <c r="A636" s="146">
        <v>1612</v>
      </c>
      <c r="B636" s="130" t="s">
        <v>1091</v>
      </c>
      <c r="C636" s="273" t="s">
        <v>98</v>
      </c>
      <c r="D636" s="274">
        <v>3020</v>
      </c>
      <c r="E636" s="326"/>
      <c r="F636" s="274">
        <f t="shared" si="44"/>
        <v>3020</v>
      </c>
      <c r="G636" s="273"/>
      <c r="H636" s="273"/>
      <c r="I636" s="368">
        <f t="shared" si="45"/>
        <v>1544.1014812125798</v>
      </c>
      <c r="J636" s="368">
        <f t="shared" si="46"/>
        <v>1544.1014812125798</v>
      </c>
    </row>
    <row r="637" spans="1:10" ht="30">
      <c r="A637" s="146">
        <v>1613</v>
      </c>
      <c r="B637" s="130" t="s">
        <v>1092</v>
      </c>
      <c r="C637" s="273" t="s">
        <v>98</v>
      </c>
      <c r="D637" s="274">
        <v>3020</v>
      </c>
      <c r="E637" s="326"/>
      <c r="F637" s="274">
        <f t="shared" si="44"/>
        <v>3020</v>
      </c>
      <c r="G637" s="273"/>
      <c r="H637" s="273"/>
      <c r="I637" s="368">
        <f t="shared" si="45"/>
        <v>1544.1014812125798</v>
      </c>
      <c r="J637" s="368">
        <f t="shared" si="46"/>
        <v>1544.1014812125798</v>
      </c>
    </row>
    <row r="638" spans="1:10" ht="30">
      <c r="A638" s="146">
        <v>1614</v>
      </c>
      <c r="B638" s="130" t="s">
        <v>1093</v>
      </c>
      <c r="C638" s="273" t="s">
        <v>98</v>
      </c>
      <c r="D638" s="274">
        <v>3120</v>
      </c>
      <c r="E638" s="326"/>
      <c r="F638" s="274">
        <f>D638-E638</f>
        <v>3120</v>
      </c>
      <c r="G638" s="273"/>
      <c r="H638" s="273"/>
      <c r="I638" s="368">
        <f t="shared" si="45"/>
        <v>1595.2306693322016</v>
      </c>
      <c r="J638" s="368">
        <f t="shared" si="46"/>
        <v>1595.2306693322016</v>
      </c>
    </row>
    <row r="639" spans="1:10" ht="30">
      <c r="A639" s="146">
        <v>1615</v>
      </c>
      <c r="B639" s="130" t="s">
        <v>1094</v>
      </c>
      <c r="C639" s="273" t="s">
        <v>98</v>
      </c>
      <c r="D639" s="274">
        <v>1110</v>
      </c>
      <c r="E639" s="326"/>
      <c r="F639" s="274">
        <f>D639-E639</f>
        <v>1110</v>
      </c>
      <c r="G639" s="273"/>
      <c r="H639" s="273"/>
      <c r="I639" s="368">
        <f t="shared" si="45"/>
        <v>567.53398812780256</v>
      </c>
      <c r="J639" s="368">
        <f t="shared" si="46"/>
        <v>567.53398812780256</v>
      </c>
    </row>
    <row r="640" spans="1:10" ht="45">
      <c r="A640" s="146">
        <v>1616</v>
      </c>
      <c r="B640" s="130" t="s">
        <v>748</v>
      </c>
      <c r="C640" s="273" t="s">
        <v>98</v>
      </c>
      <c r="D640" s="274">
        <v>1550</v>
      </c>
      <c r="E640" s="326"/>
      <c r="F640" s="274">
        <f>D640-E640</f>
        <v>1550</v>
      </c>
      <c r="G640" s="273"/>
      <c r="H640" s="308"/>
      <c r="I640" s="368">
        <f t="shared" si="45"/>
        <v>792.50241585413869</v>
      </c>
      <c r="J640" s="368">
        <f t="shared" si="46"/>
        <v>792.50241585413869</v>
      </c>
    </row>
    <row r="641" spans="1:10" ht="30">
      <c r="A641" s="146">
        <v>1617</v>
      </c>
      <c r="B641" s="130" t="s">
        <v>749</v>
      </c>
      <c r="C641" s="273" t="s">
        <v>98</v>
      </c>
      <c r="D641" s="274">
        <v>1670</v>
      </c>
      <c r="E641" s="326"/>
      <c r="F641" s="274">
        <f t="shared" ref="F641:F680" si="47">D641-E641</f>
        <v>1670</v>
      </c>
      <c r="G641" s="273"/>
      <c r="H641" s="308"/>
      <c r="I641" s="368">
        <f t="shared" si="45"/>
        <v>853.8574415976849</v>
      </c>
      <c r="J641" s="368">
        <f t="shared" si="46"/>
        <v>853.8574415976849</v>
      </c>
    </row>
    <row r="642" spans="1:10" ht="30">
      <c r="A642" s="146">
        <v>1618</v>
      </c>
      <c r="B642" s="130" t="s">
        <v>750</v>
      </c>
      <c r="C642" s="273" t="s">
        <v>98</v>
      </c>
      <c r="D642" s="274">
        <v>1625</v>
      </c>
      <c r="E642" s="326"/>
      <c r="F642" s="274">
        <f t="shared" si="47"/>
        <v>1625</v>
      </c>
      <c r="G642" s="273"/>
      <c r="H642" s="308"/>
      <c r="I642" s="368">
        <f t="shared" si="45"/>
        <v>830.84930694385503</v>
      </c>
      <c r="J642" s="368">
        <f t="shared" si="46"/>
        <v>830.84930694385503</v>
      </c>
    </row>
    <row r="643" spans="1:10" ht="15" customHeight="1">
      <c r="A643" s="146">
        <v>1619</v>
      </c>
      <c r="B643" s="130" t="s">
        <v>919</v>
      </c>
      <c r="C643" s="273" t="s">
        <v>98</v>
      </c>
      <c r="D643" s="274">
        <v>1615</v>
      </c>
      <c r="E643" s="326"/>
      <c r="F643" s="274">
        <f t="shared" si="47"/>
        <v>1615</v>
      </c>
      <c r="G643" s="273"/>
      <c r="H643" s="308"/>
      <c r="I643" s="368">
        <f t="shared" si="45"/>
        <v>825.73638813189291</v>
      </c>
      <c r="J643" s="368">
        <f t="shared" si="46"/>
        <v>825.73638813189291</v>
      </c>
    </row>
    <row r="644" spans="1:10" ht="15" customHeight="1">
      <c r="A644" s="146">
        <v>1620</v>
      </c>
      <c r="B644" s="130" t="s">
        <v>1095</v>
      </c>
      <c r="C644" s="273" t="s">
        <v>98</v>
      </c>
      <c r="D644" s="274">
        <v>1615</v>
      </c>
      <c r="E644" s="326"/>
      <c r="F644" s="274">
        <f t="shared" si="47"/>
        <v>1615</v>
      </c>
      <c r="G644" s="273"/>
      <c r="H644" s="308"/>
      <c r="I644" s="368">
        <f t="shared" ref="I644:I707" si="48">D644/I$2</f>
        <v>825.73638813189291</v>
      </c>
      <c r="J644" s="368">
        <f t="shared" ref="J644:J707" si="49">F644/J$2</f>
        <v>825.73638813189291</v>
      </c>
    </row>
    <row r="645" spans="1:10" ht="15" customHeight="1">
      <c r="A645" s="146">
        <v>1621</v>
      </c>
      <c r="B645" s="130" t="s">
        <v>1096</v>
      </c>
      <c r="C645" s="273" t="s">
        <v>98</v>
      </c>
      <c r="D645" s="274">
        <v>1810</v>
      </c>
      <c r="E645" s="326"/>
      <c r="F645" s="274">
        <f t="shared" si="47"/>
        <v>1810</v>
      </c>
      <c r="G645" s="273"/>
      <c r="H645" s="308"/>
      <c r="I645" s="368">
        <f t="shared" si="48"/>
        <v>925.43830496515545</v>
      </c>
      <c r="J645" s="368">
        <f t="shared" si="49"/>
        <v>925.43830496515545</v>
      </c>
    </row>
    <row r="646" spans="1:10" ht="15" customHeight="1">
      <c r="A646" s="146">
        <v>1622</v>
      </c>
      <c r="B646" s="130" t="s">
        <v>1097</v>
      </c>
      <c r="C646" s="273" t="s">
        <v>98</v>
      </c>
      <c r="D646" s="274">
        <v>1830</v>
      </c>
      <c r="E646" s="326"/>
      <c r="F646" s="274">
        <f t="shared" si="47"/>
        <v>1830</v>
      </c>
      <c r="G646" s="273"/>
      <c r="H646" s="308"/>
      <c r="I646" s="368">
        <f t="shared" si="48"/>
        <v>935.6641425890798</v>
      </c>
      <c r="J646" s="368">
        <f t="shared" si="49"/>
        <v>935.6641425890798</v>
      </c>
    </row>
    <row r="647" spans="1:10" ht="15" customHeight="1">
      <c r="A647" s="146">
        <v>1623</v>
      </c>
      <c r="B647" s="130" t="s">
        <v>751</v>
      </c>
      <c r="C647" s="273" t="s">
        <v>98</v>
      </c>
      <c r="D647" s="274">
        <v>1830</v>
      </c>
      <c r="E647" s="326"/>
      <c r="F647" s="274">
        <f t="shared" si="47"/>
        <v>1830</v>
      </c>
      <c r="G647" s="273"/>
      <c r="H647" s="308"/>
      <c r="I647" s="368">
        <f t="shared" si="48"/>
        <v>935.6641425890798</v>
      </c>
      <c r="J647" s="368">
        <f t="shared" si="49"/>
        <v>935.6641425890798</v>
      </c>
    </row>
    <row r="648" spans="1:10" ht="15" customHeight="1">
      <c r="A648" s="146">
        <v>1624</v>
      </c>
      <c r="B648" s="130" t="s">
        <v>752</v>
      </c>
      <c r="C648" s="273" t="s">
        <v>98</v>
      </c>
      <c r="D648" s="274">
        <v>1830</v>
      </c>
      <c r="E648" s="326"/>
      <c r="F648" s="274">
        <f t="shared" si="47"/>
        <v>1830</v>
      </c>
      <c r="G648" s="273"/>
      <c r="H648" s="308"/>
      <c r="I648" s="368">
        <f t="shared" si="48"/>
        <v>935.6641425890798</v>
      </c>
      <c r="J648" s="368">
        <f t="shared" si="49"/>
        <v>935.6641425890798</v>
      </c>
    </row>
    <row r="649" spans="1:10" ht="30" customHeight="1">
      <c r="A649" s="146">
        <v>1625</v>
      </c>
      <c r="B649" s="130" t="s">
        <v>753</v>
      </c>
      <c r="C649" s="273" t="s">
        <v>98</v>
      </c>
      <c r="D649" s="274">
        <v>1830</v>
      </c>
      <c r="E649" s="326"/>
      <c r="F649" s="274">
        <f t="shared" si="47"/>
        <v>1830</v>
      </c>
      <c r="G649" s="273"/>
      <c r="H649" s="308"/>
      <c r="I649" s="368">
        <f t="shared" si="48"/>
        <v>935.6641425890798</v>
      </c>
      <c r="J649" s="368">
        <f t="shared" si="49"/>
        <v>935.6641425890798</v>
      </c>
    </row>
    <row r="650" spans="1:10" ht="15" customHeight="1">
      <c r="A650" s="146">
        <v>1626</v>
      </c>
      <c r="B650" s="130" t="s">
        <v>754</v>
      </c>
      <c r="C650" s="273" t="s">
        <v>98</v>
      </c>
      <c r="D650" s="274">
        <v>1830</v>
      </c>
      <c r="E650" s="326"/>
      <c r="F650" s="274">
        <f t="shared" si="47"/>
        <v>1830</v>
      </c>
      <c r="G650" s="273"/>
      <c r="H650" s="308"/>
      <c r="I650" s="368">
        <f t="shared" si="48"/>
        <v>935.6641425890798</v>
      </c>
      <c r="J650" s="368">
        <f t="shared" si="49"/>
        <v>935.6641425890798</v>
      </c>
    </row>
    <row r="651" spans="1:10" ht="30" customHeight="1">
      <c r="A651" s="146">
        <v>1627</v>
      </c>
      <c r="B651" s="130" t="s">
        <v>1098</v>
      </c>
      <c r="C651" s="273" t="s">
        <v>98</v>
      </c>
      <c r="D651" s="274">
        <v>1830</v>
      </c>
      <c r="E651" s="326"/>
      <c r="F651" s="274">
        <f t="shared" si="47"/>
        <v>1830</v>
      </c>
      <c r="G651" s="273"/>
      <c r="H651" s="308"/>
      <c r="I651" s="368">
        <f t="shared" si="48"/>
        <v>935.6641425890798</v>
      </c>
      <c r="J651" s="368">
        <f t="shared" si="49"/>
        <v>935.6641425890798</v>
      </c>
    </row>
    <row r="652" spans="1:10" ht="30" customHeight="1">
      <c r="A652" s="146">
        <v>1628</v>
      </c>
      <c r="B652" s="130" t="s">
        <v>755</v>
      </c>
      <c r="C652" s="273" t="s">
        <v>98</v>
      </c>
      <c r="D652" s="274">
        <v>950</v>
      </c>
      <c r="E652" s="326"/>
      <c r="F652" s="274">
        <f t="shared" si="47"/>
        <v>950</v>
      </c>
      <c r="G652" s="273"/>
      <c r="H652" s="308"/>
      <c r="I652" s="368">
        <f t="shared" si="48"/>
        <v>485.7272871364076</v>
      </c>
      <c r="J652" s="368">
        <f t="shared" si="49"/>
        <v>485.7272871364076</v>
      </c>
    </row>
    <row r="653" spans="1:10" ht="30" customHeight="1">
      <c r="A653" s="146">
        <v>1629</v>
      </c>
      <c r="B653" s="130" t="s">
        <v>1099</v>
      </c>
      <c r="C653" s="273" t="s">
        <v>98</v>
      </c>
      <c r="D653" s="274">
        <v>400</v>
      </c>
      <c r="E653" s="326"/>
      <c r="F653" s="274">
        <f t="shared" si="47"/>
        <v>400</v>
      </c>
      <c r="G653" s="273"/>
      <c r="H653" s="308"/>
      <c r="I653" s="368">
        <f t="shared" si="48"/>
        <v>204.5167524784874</v>
      </c>
      <c r="J653" s="368">
        <f t="shared" si="49"/>
        <v>204.5167524784874</v>
      </c>
    </row>
    <row r="654" spans="1:10" ht="30" customHeight="1">
      <c r="A654" s="146">
        <v>1630</v>
      </c>
      <c r="B654" s="130" t="s">
        <v>1100</v>
      </c>
      <c r="C654" s="273" t="s">
        <v>98</v>
      </c>
      <c r="D654" s="274">
        <v>1725</v>
      </c>
      <c r="E654" s="326"/>
      <c r="F654" s="274">
        <f t="shared" si="47"/>
        <v>1725</v>
      </c>
      <c r="G654" s="273"/>
      <c r="H654" s="339"/>
      <c r="I654" s="368">
        <f t="shared" si="48"/>
        <v>881.97849506347688</v>
      </c>
      <c r="J654" s="368">
        <f t="shared" si="49"/>
        <v>881.97849506347688</v>
      </c>
    </row>
    <row r="655" spans="1:10" ht="30" customHeight="1">
      <c r="A655" s="146">
        <v>1631</v>
      </c>
      <c r="B655" s="130" t="s">
        <v>1101</v>
      </c>
      <c r="C655" s="273" t="s">
        <v>98</v>
      </c>
      <c r="D655" s="274">
        <v>1950</v>
      </c>
      <c r="E655" s="326"/>
      <c r="F655" s="274">
        <f t="shared" si="47"/>
        <v>1950</v>
      </c>
      <c r="G655" s="273"/>
      <c r="H655" s="308"/>
      <c r="I655" s="368">
        <f t="shared" si="48"/>
        <v>997.01916833262612</v>
      </c>
      <c r="J655" s="368">
        <f t="shared" si="49"/>
        <v>997.01916833262612</v>
      </c>
    </row>
    <row r="656" spans="1:10" ht="30" customHeight="1">
      <c r="A656" s="146">
        <v>1632</v>
      </c>
      <c r="B656" s="130" t="s">
        <v>1102</v>
      </c>
      <c r="C656" s="273" t="s">
        <v>98</v>
      </c>
      <c r="D656" s="274">
        <v>2120</v>
      </c>
      <c r="E656" s="326"/>
      <c r="F656" s="274">
        <f t="shared" si="47"/>
        <v>2120</v>
      </c>
      <c r="G656" s="273"/>
      <c r="H656" s="308"/>
      <c r="I656" s="368">
        <f t="shared" si="48"/>
        <v>1083.9387881359833</v>
      </c>
      <c r="J656" s="368">
        <f t="shared" si="49"/>
        <v>1083.9387881359833</v>
      </c>
    </row>
    <row r="657" spans="1:10" ht="34.5" customHeight="1">
      <c r="A657" s="146">
        <v>1633</v>
      </c>
      <c r="B657" s="130" t="s">
        <v>756</v>
      </c>
      <c r="C657" s="273" t="s">
        <v>98</v>
      </c>
      <c r="D657" s="274">
        <v>2190</v>
      </c>
      <c r="E657" s="326"/>
      <c r="F657" s="274">
        <f t="shared" si="47"/>
        <v>2190</v>
      </c>
      <c r="G657" s="273"/>
      <c r="H657" s="339"/>
      <c r="I657" s="368">
        <f t="shared" si="48"/>
        <v>1119.7292198197185</v>
      </c>
      <c r="J657" s="368">
        <f t="shared" si="49"/>
        <v>1119.7292198197185</v>
      </c>
    </row>
    <row r="658" spans="1:10" ht="30" customHeight="1">
      <c r="A658" s="146">
        <v>1634</v>
      </c>
      <c r="B658" s="130" t="s">
        <v>757</v>
      </c>
      <c r="C658" s="273" t="s">
        <v>98</v>
      </c>
      <c r="D658" s="274">
        <v>2290</v>
      </c>
      <c r="E658" s="326"/>
      <c r="F658" s="274">
        <f t="shared" si="47"/>
        <v>2290</v>
      </c>
      <c r="G658" s="273"/>
      <c r="H658" s="308"/>
      <c r="I658" s="368">
        <f t="shared" si="48"/>
        <v>1170.8584079393404</v>
      </c>
      <c r="J658" s="368">
        <f t="shared" si="49"/>
        <v>1170.8584079393404</v>
      </c>
    </row>
    <row r="659" spans="1:10" ht="45" customHeight="1">
      <c r="A659" s="146">
        <v>1635</v>
      </c>
      <c r="B659" s="130" t="s">
        <v>1103</v>
      </c>
      <c r="C659" s="273" t="s">
        <v>98</v>
      </c>
      <c r="D659" s="274">
        <v>2320</v>
      </c>
      <c r="E659" s="326"/>
      <c r="F659" s="274">
        <f t="shared" si="47"/>
        <v>2320</v>
      </c>
      <c r="G659" s="273"/>
      <c r="H659" s="339"/>
      <c r="I659" s="368">
        <f t="shared" si="48"/>
        <v>1186.197164375227</v>
      </c>
      <c r="J659" s="368">
        <f t="shared" si="49"/>
        <v>1186.197164375227</v>
      </c>
    </row>
    <row r="660" spans="1:10" ht="15" customHeight="1">
      <c r="A660" s="200"/>
      <c r="B660" s="52" t="s">
        <v>1104</v>
      </c>
      <c r="C660" s="257"/>
      <c r="D660" s="291"/>
      <c r="E660" s="291"/>
      <c r="F660" s="291"/>
      <c r="G660" s="334"/>
      <c r="H660" s="334"/>
      <c r="I660" s="368">
        <f t="shared" si="48"/>
        <v>0</v>
      </c>
      <c r="J660" s="368">
        <f t="shared" si="49"/>
        <v>0</v>
      </c>
    </row>
    <row r="661" spans="1:10" ht="39" customHeight="1">
      <c r="A661" s="194">
        <v>1636</v>
      </c>
      <c r="B661" s="130" t="s">
        <v>1105</v>
      </c>
      <c r="C661" s="273" t="s">
        <v>226</v>
      </c>
      <c r="D661" s="274">
        <v>9300</v>
      </c>
      <c r="E661" s="326">
        <v>1080</v>
      </c>
      <c r="F661" s="274">
        <f t="shared" si="47"/>
        <v>8220</v>
      </c>
      <c r="G661" s="157" t="s">
        <v>1106</v>
      </c>
      <c r="H661" s="308"/>
      <c r="I661" s="368">
        <f t="shared" si="48"/>
        <v>4755.0144951248321</v>
      </c>
      <c r="J661" s="368">
        <f t="shared" si="49"/>
        <v>4202.8192634329162</v>
      </c>
    </row>
    <row r="662" spans="1:10" ht="15" customHeight="1">
      <c r="A662" s="135"/>
      <c r="B662" s="205"/>
      <c r="C662" s="298"/>
      <c r="D662" s="321"/>
      <c r="E662" s="321"/>
      <c r="F662" s="321"/>
      <c r="G662" s="206"/>
      <c r="H662" s="313"/>
      <c r="I662" s="368">
        <f t="shared" si="48"/>
        <v>0</v>
      </c>
      <c r="J662" s="368">
        <f t="shared" si="49"/>
        <v>0</v>
      </c>
    </row>
    <row r="663" spans="1:10" ht="30" customHeight="1">
      <c r="A663" s="146">
        <v>1637</v>
      </c>
      <c r="B663" s="130" t="s">
        <v>1520</v>
      </c>
      <c r="C663" s="130" t="s">
        <v>1521</v>
      </c>
      <c r="D663" s="274">
        <v>444</v>
      </c>
      <c r="E663" s="326"/>
      <c r="F663" s="274">
        <f t="shared" si="47"/>
        <v>444</v>
      </c>
      <c r="G663" s="308"/>
      <c r="H663" s="308"/>
      <c r="I663" s="368">
        <f t="shared" si="48"/>
        <v>227.01359525112102</v>
      </c>
      <c r="J663" s="368">
        <f t="shared" si="49"/>
        <v>227.01359525112102</v>
      </c>
    </row>
    <row r="664" spans="1:10" ht="30" customHeight="1">
      <c r="A664" s="207"/>
      <c r="B664" s="208" t="s">
        <v>1107</v>
      </c>
      <c r="C664" s="340"/>
      <c r="D664" s="341"/>
      <c r="E664" s="341"/>
      <c r="F664" s="341"/>
      <c r="G664" s="209"/>
      <c r="H664" s="342"/>
      <c r="I664" s="368">
        <f t="shared" si="48"/>
        <v>0</v>
      </c>
      <c r="J664" s="368">
        <f t="shared" si="49"/>
        <v>0</v>
      </c>
    </row>
    <row r="665" spans="1:10" ht="55.5" customHeight="1">
      <c r="A665" s="146">
        <v>1638</v>
      </c>
      <c r="B665" s="130" t="s">
        <v>1108</v>
      </c>
      <c r="C665" s="273"/>
      <c r="D665" s="274">
        <v>1680</v>
      </c>
      <c r="E665" s="326"/>
      <c r="F665" s="274">
        <f t="shared" si="47"/>
        <v>1680</v>
      </c>
      <c r="G665" s="308"/>
      <c r="H665" s="308"/>
      <c r="I665" s="368">
        <f t="shared" si="48"/>
        <v>858.97036040964713</v>
      </c>
      <c r="J665" s="368">
        <f t="shared" si="49"/>
        <v>858.97036040964713</v>
      </c>
    </row>
    <row r="666" spans="1:10" ht="45">
      <c r="A666" s="146">
        <v>1639</v>
      </c>
      <c r="B666" s="130" t="s">
        <v>1109</v>
      </c>
      <c r="C666" s="273"/>
      <c r="D666" s="274">
        <v>1680</v>
      </c>
      <c r="E666" s="326"/>
      <c r="F666" s="274">
        <f t="shared" si="47"/>
        <v>1680</v>
      </c>
      <c r="G666" s="308"/>
      <c r="H666" s="308"/>
      <c r="I666" s="368">
        <f t="shared" si="48"/>
        <v>858.97036040964713</v>
      </c>
      <c r="J666" s="368">
        <f t="shared" si="49"/>
        <v>858.97036040964713</v>
      </c>
    </row>
    <row r="667" spans="1:10" ht="60">
      <c r="A667" s="146">
        <v>1640</v>
      </c>
      <c r="B667" s="130" t="s">
        <v>1110</v>
      </c>
      <c r="C667" s="273"/>
      <c r="D667" s="274">
        <v>1680</v>
      </c>
      <c r="E667" s="326"/>
      <c r="F667" s="274">
        <f t="shared" si="47"/>
        <v>1680</v>
      </c>
      <c r="G667" s="308"/>
      <c r="H667" s="308"/>
      <c r="I667" s="368">
        <f t="shared" si="48"/>
        <v>858.97036040964713</v>
      </c>
      <c r="J667" s="368">
        <f t="shared" si="49"/>
        <v>858.97036040964713</v>
      </c>
    </row>
    <row r="668" spans="1:10" ht="45">
      <c r="A668" s="146">
        <v>1641</v>
      </c>
      <c r="B668" s="130" t="s">
        <v>1111</v>
      </c>
      <c r="C668" s="273"/>
      <c r="D668" s="274">
        <v>1680</v>
      </c>
      <c r="E668" s="326"/>
      <c r="F668" s="274">
        <f t="shared" si="47"/>
        <v>1680</v>
      </c>
      <c r="G668" s="308"/>
      <c r="H668" s="308"/>
      <c r="I668" s="368">
        <f t="shared" si="48"/>
        <v>858.97036040964713</v>
      </c>
      <c r="J668" s="368">
        <f t="shared" si="49"/>
        <v>858.97036040964713</v>
      </c>
    </row>
    <row r="669" spans="1:10" ht="60">
      <c r="A669" s="146">
        <v>1642</v>
      </c>
      <c r="B669" s="130" t="s">
        <v>1112</v>
      </c>
      <c r="C669" s="273"/>
      <c r="D669" s="274">
        <v>1800</v>
      </c>
      <c r="E669" s="326"/>
      <c r="F669" s="274">
        <f t="shared" si="47"/>
        <v>1800</v>
      </c>
      <c r="G669" s="308"/>
      <c r="H669" s="308"/>
      <c r="I669" s="368">
        <f t="shared" si="48"/>
        <v>920.32538615319334</v>
      </c>
      <c r="J669" s="368">
        <f t="shared" si="49"/>
        <v>920.32538615319334</v>
      </c>
    </row>
    <row r="670" spans="1:10" ht="60">
      <c r="A670" s="146">
        <v>1643</v>
      </c>
      <c r="B670" s="130" t="s">
        <v>1113</v>
      </c>
      <c r="C670" s="273"/>
      <c r="D670" s="274">
        <v>1800</v>
      </c>
      <c r="E670" s="326"/>
      <c r="F670" s="274">
        <f t="shared" si="47"/>
        <v>1800</v>
      </c>
      <c r="G670" s="308"/>
      <c r="H670" s="308"/>
      <c r="I670" s="368">
        <f t="shared" si="48"/>
        <v>920.32538615319334</v>
      </c>
      <c r="J670" s="368">
        <f t="shared" si="49"/>
        <v>920.32538615319334</v>
      </c>
    </row>
    <row r="671" spans="1:10" ht="60">
      <c r="A671" s="146">
        <v>1644</v>
      </c>
      <c r="B671" s="130" t="s">
        <v>1114</v>
      </c>
      <c r="C671" s="273"/>
      <c r="D671" s="274">
        <v>1800</v>
      </c>
      <c r="E671" s="326"/>
      <c r="F671" s="274">
        <f t="shared" si="47"/>
        <v>1800</v>
      </c>
      <c r="G671" s="308"/>
      <c r="H671" s="308"/>
      <c r="I671" s="368">
        <f t="shared" si="48"/>
        <v>920.32538615319334</v>
      </c>
      <c r="J671" s="368">
        <f t="shared" si="49"/>
        <v>920.32538615319334</v>
      </c>
    </row>
    <row r="672" spans="1:10" ht="60">
      <c r="A672" s="146">
        <v>1645</v>
      </c>
      <c r="B672" s="130" t="s">
        <v>1115</v>
      </c>
      <c r="C672" s="273"/>
      <c r="D672" s="274">
        <v>1800</v>
      </c>
      <c r="E672" s="326"/>
      <c r="F672" s="274">
        <f t="shared" si="47"/>
        <v>1800</v>
      </c>
      <c r="G672" s="308"/>
      <c r="H672" s="308"/>
      <c r="I672" s="368">
        <f t="shared" si="48"/>
        <v>920.32538615319334</v>
      </c>
      <c r="J672" s="368">
        <f t="shared" si="49"/>
        <v>920.32538615319334</v>
      </c>
    </row>
    <row r="673" spans="1:10" ht="60">
      <c r="A673" s="146">
        <v>1646</v>
      </c>
      <c r="B673" s="130" t="s">
        <v>1116</v>
      </c>
      <c r="C673" s="273"/>
      <c r="D673" s="274">
        <v>1800</v>
      </c>
      <c r="E673" s="326"/>
      <c r="F673" s="274">
        <f t="shared" si="47"/>
        <v>1800</v>
      </c>
      <c r="G673" s="308"/>
      <c r="H673" s="308"/>
      <c r="I673" s="368">
        <f t="shared" si="48"/>
        <v>920.32538615319334</v>
      </c>
      <c r="J673" s="368">
        <f t="shared" si="49"/>
        <v>920.32538615319334</v>
      </c>
    </row>
    <row r="674" spans="1:10" ht="60">
      <c r="A674" s="146">
        <v>1647</v>
      </c>
      <c r="B674" s="130" t="s">
        <v>1117</v>
      </c>
      <c r="C674" s="273"/>
      <c r="D674" s="274">
        <v>2640</v>
      </c>
      <c r="E674" s="326"/>
      <c r="F674" s="274">
        <f t="shared" si="47"/>
        <v>2640</v>
      </c>
      <c r="G674" s="210" t="s">
        <v>1118</v>
      </c>
      <c r="H674" s="308"/>
      <c r="I674" s="368">
        <f t="shared" si="48"/>
        <v>1349.8105663580168</v>
      </c>
      <c r="J674" s="368">
        <f t="shared" si="49"/>
        <v>1349.8105663580168</v>
      </c>
    </row>
    <row r="675" spans="1:10" ht="30">
      <c r="A675" s="146">
        <v>1648</v>
      </c>
      <c r="B675" s="130" t="s">
        <v>1119</v>
      </c>
      <c r="C675" s="273"/>
      <c r="D675" s="274">
        <v>1980</v>
      </c>
      <c r="E675" s="326"/>
      <c r="F675" s="274">
        <f t="shared" si="47"/>
        <v>1980</v>
      </c>
      <c r="G675" s="308"/>
      <c r="H675" s="308"/>
      <c r="I675" s="368">
        <f t="shared" si="48"/>
        <v>1012.3579247685126</v>
      </c>
      <c r="J675" s="368">
        <f t="shared" si="49"/>
        <v>1012.3579247685126</v>
      </c>
    </row>
    <row r="676" spans="1:10" ht="15">
      <c r="A676" s="207"/>
      <c r="B676" s="208" t="s">
        <v>1120</v>
      </c>
      <c r="C676" s="340"/>
      <c r="D676" s="341"/>
      <c r="E676" s="341"/>
      <c r="F676" s="341"/>
      <c r="G676" s="209"/>
      <c r="H676" s="342"/>
      <c r="I676" s="368">
        <f t="shared" si="48"/>
        <v>0</v>
      </c>
      <c r="J676" s="368">
        <f t="shared" si="49"/>
        <v>0</v>
      </c>
    </row>
    <row r="677" spans="1:10" ht="41.25" customHeight="1">
      <c r="A677" s="146">
        <v>1649</v>
      </c>
      <c r="B677" s="130" t="s">
        <v>1121</v>
      </c>
      <c r="C677" s="273"/>
      <c r="D677" s="274">
        <v>960</v>
      </c>
      <c r="E677" s="326"/>
      <c r="F677" s="274">
        <f t="shared" si="47"/>
        <v>960</v>
      </c>
      <c r="G677" s="308"/>
      <c r="H677" s="308"/>
      <c r="I677" s="368">
        <f t="shared" si="48"/>
        <v>490.84020594836977</v>
      </c>
      <c r="J677" s="368">
        <f t="shared" si="49"/>
        <v>490.84020594836977</v>
      </c>
    </row>
    <row r="678" spans="1:10" ht="30">
      <c r="A678" s="146">
        <v>1650</v>
      </c>
      <c r="B678" s="130" t="s">
        <v>1122</v>
      </c>
      <c r="C678" s="273"/>
      <c r="D678" s="274">
        <v>1176</v>
      </c>
      <c r="E678" s="326"/>
      <c r="F678" s="274">
        <f t="shared" si="47"/>
        <v>1176</v>
      </c>
      <c r="G678" s="308"/>
      <c r="H678" s="308"/>
      <c r="I678" s="368">
        <f t="shared" si="48"/>
        <v>601.27925228675292</v>
      </c>
      <c r="J678" s="368">
        <f t="shared" si="49"/>
        <v>601.27925228675292</v>
      </c>
    </row>
    <row r="679" spans="1:10" ht="44.25" customHeight="1">
      <c r="A679" s="146">
        <v>1651</v>
      </c>
      <c r="B679" s="130" t="s">
        <v>1123</v>
      </c>
      <c r="C679" s="273"/>
      <c r="D679" s="274">
        <v>1248</v>
      </c>
      <c r="E679" s="326"/>
      <c r="F679" s="274">
        <f t="shared" si="47"/>
        <v>1248</v>
      </c>
      <c r="G679" s="308"/>
      <c r="H679" s="308"/>
      <c r="I679" s="368">
        <f t="shared" si="48"/>
        <v>638.09226773288071</v>
      </c>
      <c r="J679" s="368">
        <f t="shared" si="49"/>
        <v>638.09226773288071</v>
      </c>
    </row>
    <row r="680" spans="1:10" ht="30">
      <c r="A680" s="146">
        <v>1652</v>
      </c>
      <c r="B680" s="130" t="s">
        <v>1124</v>
      </c>
      <c r="C680" s="273"/>
      <c r="D680" s="274">
        <v>1296</v>
      </c>
      <c r="E680" s="326"/>
      <c r="F680" s="274">
        <f t="shared" si="47"/>
        <v>1296</v>
      </c>
      <c r="G680" s="308"/>
      <c r="H680" s="308"/>
      <c r="I680" s="368">
        <f t="shared" si="48"/>
        <v>662.63427803029913</v>
      </c>
      <c r="J680" s="368">
        <f t="shared" si="49"/>
        <v>662.63427803029913</v>
      </c>
    </row>
    <row r="681" spans="1:10" ht="15">
      <c r="A681" s="207"/>
      <c r="B681" s="208" t="s">
        <v>1125</v>
      </c>
      <c r="C681" s="340"/>
      <c r="D681" s="341"/>
      <c r="E681" s="341"/>
      <c r="F681" s="341"/>
      <c r="G681" s="209"/>
      <c r="H681" s="342"/>
      <c r="I681" s="368">
        <f t="shared" si="48"/>
        <v>0</v>
      </c>
      <c r="J681" s="368">
        <f t="shared" si="49"/>
        <v>0</v>
      </c>
    </row>
    <row r="682" spans="1:10" ht="15">
      <c r="A682" s="146">
        <v>1653</v>
      </c>
      <c r="B682" s="130" t="s">
        <v>1126</v>
      </c>
      <c r="C682" s="273"/>
      <c r="D682" s="274">
        <v>1020</v>
      </c>
      <c r="E682" s="326"/>
      <c r="F682" s="274">
        <f t="shared" ref="F682:F745" si="50">D682-E682</f>
        <v>1020</v>
      </c>
      <c r="G682" s="273"/>
      <c r="H682" s="273"/>
      <c r="I682" s="368">
        <f t="shared" si="48"/>
        <v>521.51771882014282</v>
      </c>
      <c r="J682" s="368">
        <f t="shared" si="49"/>
        <v>521.51771882014282</v>
      </c>
    </row>
    <row r="683" spans="1:10" ht="15">
      <c r="A683" s="146">
        <v>1654</v>
      </c>
      <c r="B683" s="130" t="s">
        <v>1127</v>
      </c>
      <c r="C683" s="273"/>
      <c r="D683" s="274">
        <v>1020</v>
      </c>
      <c r="E683" s="326"/>
      <c r="F683" s="274">
        <f t="shared" si="50"/>
        <v>1020</v>
      </c>
      <c r="G683" s="273"/>
      <c r="H683" s="273"/>
      <c r="I683" s="368">
        <f t="shared" si="48"/>
        <v>521.51771882014282</v>
      </c>
      <c r="J683" s="368">
        <f t="shared" si="49"/>
        <v>521.51771882014282</v>
      </c>
    </row>
    <row r="684" spans="1:10" ht="15">
      <c r="A684" s="146">
        <v>1655</v>
      </c>
      <c r="B684" s="130" t="s">
        <v>1128</v>
      </c>
      <c r="C684" s="273"/>
      <c r="D684" s="274">
        <v>1020</v>
      </c>
      <c r="E684" s="326"/>
      <c r="F684" s="274">
        <f t="shared" si="50"/>
        <v>1020</v>
      </c>
      <c r="G684" s="273"/>
      <c r="H684" s="273"/>
      <c r="I684" s="368">
        <f t="shared" si="48"/>
        <v>521.51771882014282</v>
      </c>
      <c r="J684" s="368">
        <f t="shared" si="49"/>
        <v>521.51771882014282</v>
      </c>
    </row>
    <row r="685" spans="1:10" ht="29.25">
      <c r="A685" s="207"/>
      <c r="B685" s="208" t="s">
        <v>1129</v>
      </c>
      <c r="C685" s="340"/>
      <c r="D685" s="341"/>
      <c r="E685" s="341"/>
      <c r="F685" s="341"/>
      <c r="G685" s="209"/>
      <c r="H685" s="342"/>
      <c r="I685" s="368">
        <f t="shared" si="48"/>
        <v>0</v>
      </c>
      <c r="J685" s="368">
        <f t="shared" si="49"/>
        <v>0</v>
      </c>
    </row>
    <row r="686" spans="1:10" ht="15">
      <c r="A686" s="146">
        <v>1656</v>
      </c>
      <c r="B686" s="130" t="s">
        <v>1130</v>
      </c>
      <c r="C686" s="273"/>
      <c r="D686" s="274">
        <v>360</v>
      </c>
      <c r="E686" s="326"/>
      <c r="F686" s="274">
        <f t="shared" si="50"/>
        <v>360</v>
      </c>
      <c r="G686" s="273"/>
      <c r="H686" s="273"/>
      <c r="I686" s="368">
        <f t="shared" si="48"/>
        <v>184.06507723063865</v>
      </c>
      <c r="J686" s="368">
        <f t="shared" si="49"/>
        <v>184.06507723063865</v>
      </c>
    </row>
    <row r="687" spans="1:10" ht="30">
      <c r="A687" s="146">
        <v>1657</v>
      </c>
      <c r="B687" s="130" t="s">
        <v>1131</v>
      </c>
      <c r="C687" s="273"/>
      <c r="D687" s="274">
        <v>360</v>
      </c>
      <c r="E687" s="326"/>
      <c r="F687" s="274">
        <f t="shared" si="50"/>
        <v>360</v>
      </c>
      <c r="G687" s="273"/>
      <c r="H687" s="273"/>
      <c r="I687" s="368">
        <f t="shared" si="48"/>
        <v>184.06507723063865</v>
      </c>
      <c r="J687" s="368">
        <f t="shared" si="49"/>
        <v>184.06507723063865</v>
      </c>
    </row>
    <row r="688" spans="1:10" ht="45">
      <c r="A688" s="146">
        <v>1658</v>
      </c>
      <c r="B688" s="130" t="s">
        <v>1132</v>
      </c>
      <c r="C688" s="273"/>
      <c r="D688" s="274">
        <v>780</v>
      </c>
      <c r="E688" s="326"/>
      <c r="F688" s="274">
        <f t="shared" si="50"/>
        <v>780</v>
      </c>
      <c r="G688" s="273"/>
      <c r="H688" s="273"/>
      <c r="I688" s="368">
        <f t="shared" si="48"/>
        <v>398.8076673330504</v>
      </c>
      <c r="J688" s="368">
        <f t="shared" si="49"/>
        <v>398.8076673330504</v>
      </c>
    </row>
    <row r="689" spans="1:10" ht="30">
      <c r="A689" s="146">
        <v>1659</v>
      </c>
      <c r="B689" s="130" t="s">
        <v>1133</v>
      </c>
      <c r="C689" s="273"/>
      <c r="D689" s="274">
        <v>330</v>
      </c>
      <c r="E689" s="326"/>
      <c r="F689" s="274">
        <f t="shared" si="50"/>
        <v>330</v>
      </c>
      <c r="G689" s="323"/>
      <c r="H689" s="273"/>
      <c r="I689" s="368">
        <f t="shared" si="48"/>
        <v>168.7263207947521</v>
      </c>
      <c r="J689" s="368">
        <f t="shared" si="49"/>
        <v>168.7263207947521</v>
      </c>
    </row>
    <row r="690" spans="1:10" ht="15">
      <c r="A690" s="211"/>
      <c r="B690" s="64" t="s">
        <v>1134</v>
      </c>
      <c r="C690" s="298"/>
      <c r="D690" s="321"/>
      <c r="E690" s="321"/>
      <c r="F690" s="321"/>
      <c r="G690" s="206"/>
      <c r="H690" s="313"/>
      <c r="I690" s="368">
        <f t="shared" si="48"/>
        <v>0</v>
      </c>
      <c r="J690" s="368">
        <f t="shared" si="49"/>
        <v>0</v>
      </c>
    </row>
    <row r="691" spans="1:10" s="253" customFormat="1" ht="15">
      <c r="A691" s="212">
        <v>1661</v>
      </c>
      <c r="B691" s="191" t="s">
        <v>1135</v>
      </c>
      <c r="C691" s="320" t="s">
        <v>1136</v>
      </c>
      <c r="D691" s="318">
        <v>3400</v>
      </c>
      <c r="E691" s="326"/>
      <c r="F691" s="318">
        <f t="shared" si="50"/>
        <v>3400</v>
      </c>
      <c r="G691" s="320"/>
      <c r="H691" s="320"/>
      <c r="I691" s="368">
        <f t="shared" si="48"/>
        <v>1738.392396067143</v>
      </c>
      <c r="J691" s="368">
        <f t="shared" si="49"/>
        <v>1738.392396067143</v>
      </c>
    </row>
    <row r="692" spans="1:10" s="253" customFormat="1" ht="15">
      <c r="A692" s="212">
        <v>1662</v>
      </c>
      <c r="B692" s="191" t="s">
        <v>1137</v>
      </c>
      <c r="C692" s="320" t="s">
        <v>1138</v>
      </c>
      <c r="D692" s="318">
        <v>2700</v>
      </c>
      <c r="E692" s="326"/>
      <c r="F692" s="318">
        <f t="shared" si="50"/>
        <v>2700</v>
      </c>
      <c r="G692" s="320"/>
      <c r="H692" s="320"/>
      <c r="I692" s="368">
        <f t="shared" si="48"/>
        <v>1380.4880792297899</v>
      </c>
      <c r="J692" s="368">
        <f t="shared" si="49"/>
        <v>1380.4880792297899</v>
      </c>
    </row>
    <row r="693" spans="1:10" ht="15">
      <c r="A693" s="135"/>
      <c r="B693" s="64" t="s">
        <v>1522</v>
      </c>
      <c r="C693" s="298"/>
      <c r="D693" s="321"/>
      <c r="E693" s="321"/>
      <c r="F693" s="321"/>
      <c r="G693" s="206"/>
      <c r="H693" s="313"/>
      <c r="I693" s="368">
        <f t="shared" si="48"/>
        <v>0</v>
      </c>
      <c r="J693" s="368">
        <f t="shared" si="49"/>
        <v>0</v>
      </c>
    </row>
    <row r="694" spans="1:10" ht="45">
      <c r="A694" s="146">
        <v>1663</v>
      </c>
      <c r="B694" s="130" t="s">
        <v>1523</v>
      </c>
      <c r="C694" s="273" t="s">
        <v>98</v>
      </c>
      <c r="D694" s="274">
        <v>990</v>
      </c>
      <c r="E694" s="326"/>
      <c r="F694" s="274">
        <f t="shared" si="50"/>
        <v>990</v>
      </c>
      <c r="G694" s="273"/>
      <c r="H694" s="273"/>
      <c r="I694" s="368">
        <f t="shared" si="48"/>
        <v>506.17896238425629</v>
      </c>
      <c r="J694" s="368">
        <f t="shared" si="49"/>
        <v>506.17896238425629</v>
      </c>
    </row>
    <row r="695" spans="1:10" ht="45">
      <c r="A695" s="146">
        <v>1664</v>
      </c>
      <c r="B695" s="130" t="s">
        <v>1524</v>
      </c>
      <c r="C695" s="273" t="s">
        <v>98</v>
      </c>
      <c r="D695" s="274">
        <v>1386</v>
      </c>
      <c r="E695" s="326"/>
      <c r="F695" s="274">
        <f t="shared" si="50"/>
        <v>1386</v>
      </c>
      <c r="G695" s="273"/>
      <c r="H695" s="273"/>
      <c r="I695" s="368">
        <f t="shared" si="48"/>
        <v>708.65054733795887</v>
      </c>
      <c r="J695" s="368">
        <f t="shared" si="49"/>
        <v>708.65054733795887</v>
      </c>
    </row>
    <row r="696" spans="1:10" ht="30">
      <c r="A696" s="146">
        <v>1665</v>
      </c>
      <c r="B696" s="130" t="s">
        <v>1139</v>
      </c>
      <c r="C696" s="273" t="s">
        <v>98</v>
      </c>
      <c r="D696" s="274">
        <v>1440</v>
      </c>
      <c r="E696" s="326"/>
      <c r="F696" s="274">
        <f t="shared" si="50"/>
        <v>1440</v>
      </c>
      <c r="G696" s="273"/>
      <c r="H696" s="273"/>
      <c r="I696" s="368">
        <f t="shared" si="48"/>
        <v>736.2603089225546</v>
      </c>
      <c r="J696" s="368">
        <f t="shared" si="49"/>
        <v>736.2603089225546</v>
      </c>
    </row>
    <row r="697" spans="1:10" ht="30">
      <c r="A697" s="146">
        <v>1666</v>
      </c>
      <c r="B697" s="130" t="s">
        <v>1140</v>
      </c>
      <c r="C697" s="273" t="s">
        <v>98</v>
      </c>
      <c r="D697" s="274">
        <v>1440</v>
      </c>
      <c r="E697" s="326"/>
      <c r="F697" s="274">
        <f t="shared" si="50"/>
        <v>1440</v>
      </c>
      <c r="G697" s="273"/>
      <c r="H697" s="273"/>
      <c r="I697" s="368">
        <f t="shared" si="48"/>
        <v>736.2603089225546</v>
      </c>
      <c r="J697" s="368">
        <f t="shared" si="49"/>
        <v>736.2603089225546</v>
      </c>
    </row>
    <row r="698" spans="1:10" ht="30">
      <c r="A698" s="146">
        <v>1667</v>
      </c>
      <c r="B698" s="130" t="s">
        <v>1141</v>
      </c>
      <c r="C698" s="273" t="s">
        <v>98</v>
      </c>
      <c r="D698" s="274">
        <v>120</v>
      </c>
      <c r="E698" s="326"/>
      <c r="F698" s="274">
        <f t="shared" si="50"/>
        <v>120</v>
      </c>
      <c r="G698" s="273"/>
      <c r="H698" s="273"/>
      <c r="I698" s="368">
        <f t="shared" si="48"/>
        <v>61.355025743546221</v>
      </c>
      <c r="J698" s="368">
        <f t="shared" si="49"/>
        <v>61.355025743546221</v>
      </c>
    </row>
    <row r="699" spans="1:10" ht="15">
      <c r="A699" s="213"/>
      <c r="B699" s="214" t="s">
        <v>1032</v>
      </c>
      <c r="C699" s="343"/>
      <c r="D699" s="344"/>
      <c r="E699" s="344"/>
      <c r="F699" s="344"/>
      <c r="G699" s="343"/>
      <c r="H699" s="343"/>
      <c r="I699" s="368">
        <f t="shared" si="48"/>
        <v>0</v>
      </c>
      <c r="J699" s="368">
        <f t="shared" si="49"/>
        <v>0</v>
      </c>
    </row>
    <row r="700" spans="1:10" ht="31.5" customHeight="1">
      <c r="A700" s="146">
        <v>1668</v>
      </c>
      <c r="B700" s="130" t="s">
        <v>1142</v>
      </c>
      <c r="C700" s="273" t="s">
        <v>98</v>
      </c>
      <c r="D700" s="274">
        <v>448</v>
      </c>
      <c r="E700" s="326"/>
      <c r="F700" s="274">
        <f t="shared" si="50"/>
        <v>448</v>
      </c>
      <c r="G700" s="273"/>
      <c r="H700" s="273"/>
      <c r="I700" s="368">
        <f t="shared" si="48"/>
        <v>229.05876277590588</v>
      </c>
      <c r="J700" s="368">
        <f t="shared" si="49"/>
        <v>229.05876277590588</v>
      </c>
    </row>
    <row r="701" spans="1:10" ht="15">
      <c r="A701" s="135"/>
      <c r="B701" s="205"/>
      <c r="C701" s="298"/>
      <c r="D701" s="321"/>
      <c r="E701" s="321"/>
      <c r="F701" s="321"/>
      <c r="G701" s="298"/>
      <c r="H701" s="298"/>
      <c r="I701" s="368">
        <f t="shared" si="48"/>
        <v>0</v>
      </c>
      <c r="J701" s="368">
        <f t="shared" si="49"/>
        <v>0</v>
      </c>
    </row>
    <row r="702" spans="1:10" ht="15">
      <c r="A702" s="146">
        <v>1669</v>
      </c>
      <c r="B702" s="130" t="s">
        <v>1143</v>
      </c>
      <c r="C702" s="273" t="s">
        <v>226</v>
      </c>
      <c r="D702" s="274">
        <v>2310</v>
      </c>
      <c r="E702" s="326"/>
      <c r="F702" s="274">
        <f t="shared" si="50"/>
        <v>2310</v>
      </c>
      <c r="G702" s="273"/>
      <c r="H702" s="273"/>
      <c r="I702" s="368">
        <f t="shared" si="48"/>
        <v>1181.0842455632646</v>
      </c>
      <c r="J702" s="368">
        <f t="shared" si="49"/>
        <v>1181.0842455632646</v>
      </c>
    </row>
    <row r="703" spans="1:10" ht="15">
      <c r="A703" s="146">
        <v>1670</v>
      </c>
      <c r="B703" s="130" t="s">
        <v>1144</v>
      </c>
      <c r="C703" s="273" t="s">
        <v>226</v>
      </c>
      <c r="D703" s="274">
        <v>2571</v>
      </c>
      <c r="E703" s="326"/>
      <c r="F703" s="274">
        <f t="shared" si="50"/>
        <v>2571</v>
      </c>
      <c r="G703" s="273"/>
      <c r="H703" s="273"/>
      <c r="I703" s="368">
        <f t="shared" si="48"/>
        <v>1314.5314265554778</v>
      </c>
      <c r="J703" s="368">
        <f t="shared" si="49"/>
        <v>1314.5314265554778</v>
      </c>
    </row>
    <row r="704" spans="1:10" ht="15">
      <c r="A704" s="146">
        <v>1671</v>
      </c>
      <c r="B704" s="130" t="s">
        <v>1145</v>
      </c>
      <c r="C704" s="273" t="s">
        <v>226</v>
      </c>
      <c r="D704" s="274">
        <v>2241</v>
      </c>
      <c r="E704" s="326"/>
      <c r="F704" s="274">
        <f t="shared" si="50"/>
        <v>2241</v>
      </c>
      <c r="G704" s="273"/>
      <c r="H704" s="273"/>
      <c r="I704" s="368">
        <f t="shared" si="48"/>
        <v>1145.8051057607256</v>
      </c>
      <c r="J704" s="368">
        <f t="shared" si="49"/>
        <v>1145.8051057607256</v>
      </c>
    </row>
    <row r="705" spans="1:10" ht="15">
      <c r="A705" s="146">
        <v>1672</v>
      </c>
      <c r="B705" s="130" t="s">
        <v>1146</v>
      </c>
      <c r="C705" s="273" t="s">
        <v>226</v>
      </c>
      <c r="D705" s="274">
        <v>2065</v>
      </c>
      <c r="E705" s="326"/>
      <c r="F705" s="274">
        <f t="shared" si="50"/>
        <v>2065</v>
      </c>
      <c r="G705" s="273"/>
      <c r="H705" s="273"/>
      <c r="I705" s="368">
        <f t="shared" si="48"/>
        <v>1055.8177346701912</v>
      </c>
      <c r="J705" s="368">
        <f t="shared" si="49"/>
        <v>1055.8177346701912</v>
      </c>
    </row>
    <row r="706" spans="1:10" ht="15">
      <c r="A706" s="146">
        <v>1673</v>
      </c>
      <c r="B706" s="130" t="s">
        <v>1147</v>
      </c>
      <c r="C706" s="273" t="s">
        <v>226</v>
      </c>
      <c r="D706" s="274">
        <v>2150</v>
      </c>
      <c r="E706" s="326"/>
      <c r="F706" s="274">
        <f t="shared" si="50"/>
        <v>2150</v>
      </c>
      <c r="G706" s="273"/>
      <c r="H706" s="273"/>
      <c r="I706" s="368">
        <f t="shared" si="48"/>
        <v>1099.2775445718698</v>
      </c>
      <c r="J706" s="368">
        <f t="shared" si="49"/>
        <v>1099.2775445718698</v>
      </c>
    </row>
    <row r="707" spans="1:10" ht="30">
      <c r="A707" s="146">
        <v>1674</v>
      </c>
      <c r="B707" s="130" t="s">
        <v>1148</v>
      </c>
      <c r="C707" s="273" t="s">
        <v>226</v>
      </c>
      <c r="D707" s="274">
        <v>2216</v>
      </c>
      <c r="E707" s="326"/>
      <c r="F707" s="274">
        <f t="shared" si="50"/>
        <v>2216</v>
      </c>
      <c r="G707" s="273"/>
      <c r="H707" s="273"/>
      <c r="I707" s="368">
        <f t="shared" si="48"/>
        <v>1133.0228087308201</v>
      </c>
      <c r="J707" s="368">
        <f t="shared" si="49"/>
        <v>1133.0228087308201</v>
      </c>
    </row>
    <row r="708" spans="1:10" ht="15">
      <c r="A708" s="146">
        <v>1675</v>
      </c>
      <c r="B708" s="130" t="s">
        <v>1149</v>
      </c>
      <c r="C708" s="273" t="s">
        <v>226</v>
      </c>
      <c r="D708" s="274">
        <v>1610</v>
      </c>
      <c r="E708" s="326"/>
      <c r="F708" s="274">
        <f t="shared" si="50"/>
        <v>1610</v>
      </c>
      <c r="G708" s="273"/>
      <c r="H708" s="273"/>
      <c r="I708" s="368">
        <f t="shared" ref="I708:I771" si="51">D708/I$2</f>
        <v>823.17992872591174</v>
      </c>
      <c r="J708" s="368">
        <f t="shared" ref="J708:J771" si="52">F708/J$2</f>
        <v>823.17992872591174</v>
      </c>
    </row>
    <row r="709" spans="1:10" ht="15">
      <c r="A709" s="146">
        <v>1676</v>
      </c>
      <c r="B709" s="130" t="s">
        <v>1150</v>
      </c>
      <c r="C709" s="273" t="s">
        <v>226</v>
      </c>
      <c r="D709" s="274">
        <v>2364</v>
      </c>
      <c r="E709" s="326"/>
      <c r="F709" s="274">
        <f t="shared" si="50"/>
        <v>2364</v>
      </c>
      <c r="G709" s="273"/>
      <c r="H709" s="273"/>
      <c r="I709" s="368">
        <f t="shared" si="51"/>
        <v>1208.6940071478605</v>
      </c>
      <c r="J709" s="368">
        <f t="shared" si="52"/>
        <v>1208.6940071478605</v>
      </c>
    </row>
    <row r="710" spans="1:10" ht="15">
      <c r="A710" s="146">
        <v>1677</v>
      </c>
      <c r="B710" s="130" t="s">
        <v>1151</v>
      </c>
      <c r="C710" s="273" t="s">
        <v>226</v>
      </c>
      <c r="D710" s="274">
        <v>410</v>
      </c>
      <c r="E710" s="326"/>
      <c r="F710" s="274">
        <f t="shared" si="50"/>
        <v>410</v>
      </c>
      <c r="G710" s="273"/>
      <c r="H710" s="273"/>
      <c r="I710" s="368">
        <f t="shared" si="51"/>
        <v>209.62967129044958</v>
      </c>
      <c r="J710" s="368">
        <f t="shared" si="52"/>
        <v>209.62967129044958</v>
      </c>
    </row>
    <row r="711" spans="1:10" ht="15">
      <c r="A711" s="146">
        <v>1678</v>
      </c>
      <c r="B711" s="130" t="s">
        <v>1152</v>
      </c>
      <c r="C711" s="273" t="s">
        <v>226</v>
      </c>
      <c r="D711" s="274">
        <v>1395</v>
      </c>
      <c r="E711" s="326"/>
      <c r="F711" s="274">
        <f t="shared" si="50"/>
        <v>1395</v>
      </c>
      <c r="G711" s="273"/>
      <c r="H711" s="273"/>
      <c r="I711" s="368">
        <f t="shared" si="51"/>
        <v>713.25217426872484</v>
      </c>
      <c r="J711" s="368">
        <f t="shared" si="52"/>
        <v>713.25217426872484</v>
      </c>
    </row>
    <row r="712" spans="1:10" ht="15">
      <c r="A712" s="146">
        <v>1679</v>
      </c>
      <c r="B712" s="130" t="s">
        <v>1153</v>
      </c>
      <c r="C712" s="273" t="s">
        <v>226</v>
      </c>
      <c r="D712" s="274">
        <v>1405</v>
      </c>
      <c r="E712" s="326"/>
      <c r="F712" s="274">
        <f t="shared" si="50"/>
        <v>1405</v>
      </c>
      <c r="G712" s="273"/>
      <c r="H712" s="273"/>
      <c r="I712" s="368">
        <f t="shared" si="51"/>
        <v>718.36509308068696</v>
      </c>
      <c r="J712" s="368">
        <f t="shared" si="52"/>
        <v>718.36509308068696</v>
      </c>
    </row>
    <row r="713" spans="1:10" ht="15">
      <c r="A713" s="146">
        <v>1680</v>
      </c>
      <c r="B713" s="130" t="s">
        <v>1154</v>
      </c>
      <c r="C713" s="273" t="s">
        <v>226</v>
      </c>
      <c r="D713" s="274">
        <v>1503</v>
      </c>
      <c r="E713" s="326"/>
      <c r="F713" s="274">
        <f t="shared" si="50"/>
        <v>1503</v>
      </c>
      <c r="G713" s="273"/>
      <c r="H713" s="273"/>
      <c r="I713" s="368">
        <f t="shared" si="51"/>
        <v>768.47169743791642</v>
      </c>
      <c r="J713" s="368">
        <f t="shared" si="52"/>
        <v>768.47169743791642</v>
      </c>
    </row>
    <row r="714" spans="1:10" ht="15">
      <c r="A714" s="146">
        <v>1681</v>
      </c>
      <c r="B714" s="130" t="s">
        <v>1155</v>
      </c>
      <c r="C714" s="273" t="s">
        <v>226</v>
      </c>
      <c r="D714" s="274">
        <v>1454</v>
      </c>
      <c r="E714" s="326"/>
      <c r="F714" s="274">
        <f t="shared" si="50"/>
        <v>1454</v>
      </c>
      <c r="G714" s="273"/>
      <c r="H714" s="273"/>
      <c r="I714" s="368">
        <f t="shared" si="51"/>
        <v>743.41839525930175</v>
      </c>
      <c r="J714" s="368">
        <f t="shared" si="52"/>
        <v>743.41839525930175</v>
      </c>
    </row>
    <row r="715" spans="1:10" ht="15">
      <c r="A715" s="146">
        <v>1682</v>
      </c>
      <c r="B715" s="130" t="s">
        <v>1156</v>
      </c>
      <c r="C715" s="273" t="s">
        <v>226</v>
      </c>
      <c r="D715" s="274">
        <v>1604</v>
      </c>
      <c r="E715" s="326"/>
      <c r="F715" s="274">
        <f t="shared" si="50"/>
        <v>1604</v>
      </c>
      <c r="G715" s="273"/>
      <c r="H715" s="273"/>
      <c r="I715" s="368">
        <f t="shared" si="51"/>
        <v>820.11217743873442</v>
      </c>
      <c r="J715" s="368">
        <f t="shared" si="52"/>
        <v>820.11217743873442</v>
      </c>
    </row>
    <row r="716" spans="1:10" ht="15">
      <c r="A716" s="146">
        <v>1683</v>
      </c>
      <c r="B716" s="130" t="s">
        <v>1157</v>
      </c>
      <c r="C716" s="273" t="s">
        <v>226</v>
      </c>
      <c r="D716" s="274">
        <v>1468</v>
      </c>
      <c r="E716" s="326"/>
      <c r="F716" s="274">
        <f t="shared" si="50"/>
        <v>1468</v>
      </c>
      <c r="G716" s="308"/>
      <c r="H716" s="308"/>
      <c r="I716" s="368">
        <f t="shared" si="51"/>
        <v>750.57648159604878</v>
      </c>
      <c r="J716" s="368">
        <f t="shared" si="52"/>
        <v>750.57648159604878</v>
      </c>
    </row>
    <row r="717" spans="1:10" ht="15">
      <c r="A717" s="105"/>
      <c r="B717" s="201" t="s">
        <v>960</v>
      </c>
      <c r="C717" s="257"/>
      <c r="D717" s="291"/>
      <c r="E717" s="291"/>
      <c r="F717" s="291"/>
      <c r="G717" s="334"/>
      <c r="H717" s="334"/>
      <c r="I717" s="368">
        <f t="shared" si="51"/>
        <v>0</v>
      </c>
      <c r="J717" s="368">
        <f t="shared" si="52"/>
        <v>0</v>
      </c>
    </row>
    <row r="718" spans="1:10" ht="15">
      <c r="A718" s="146">
        <v>1684</v>
      </c>
      <c r="B718" s="130" t="s">
        <v>1158</v>
      </c>
      <c r="C718" s="273"/>
      <c r="D718" s="274">
        <v>1530</v>
      </c>
      <c r="E718" s="326"/>
      <c r="F718" s="274">
        <f t="shared" si="50"/>
        <v>1530</v>
      </c>
      <c r="G718" s="308"/>
      <c r="H718" s="308"/>
      <c r="I718" s="368">
        <f t="shared" si="51"/>
        <v>782.27657823021434</v>
      </c>
      <c r="J718" s="368">
        <f t="shared" si="52"/>
        <v>782.27657823021434</v>
      </c>
    </row>
    <row r="719" spans="1:10" ht="30">
      <c r="A719" s="146">
        <v>1685</v>
      </c>
      <c r="B719" s="130" t="s">
        <v>1159</v>
      </c>
      <c r="C719" s="273"/>
      <c r="D719" s="274">
        <v>2264</v>
      </c>
      <c r="E719" s="326"/>
      <c r="F719" s="274">
        <f t="shared" si="50"/>
        <v>2264</v>
      </c>
      <c r="G719" s="308"/>
      <c r="H719" s="308"/>
      <c r="I719" s="368">
        <f t="shared" si="51"/>
        <v>1157.5648190282386</v>
      </c>
      <c r="J719" s="368">
        <f t="shared" si="52"/>
        <v>1157.5648190282386</v>
      </c>
    </row>
    <row r="720" spans="1:10" ht="15">
      <c r="A720" s="146">
        <v>1686</v>
      </c>
      <c r="B720" s="130" t="s">
        <v>1160</v>
      </c>
      <c r="C720" s="273"/>
      <c r="D720" s="274">
        <v>1530</v>
      </c>
      <c r="E720" s="326"/>
      <c r="F720" s="274">
        <f t="shared" si="50"/>
        <v>1530</v>
      </c>
      <c r="G720" s="308"/>
      <c r="H720" s="308"/>
      <c r="I720" s="368">
        <f t="shared" si="51"/>
        <v>782.27657823021434</v>
      </c>
      <c r="J720" s="368">
        <f t="shared" si="52"/>
        <v>782.27657823021434</v>
      </c>
    </row>
    <row r="721" spans="1:10" ht="30">
      <c r="A721" s="146">
        <v>1687</v>
      </c>
      <c r="B721" s="130" t="s">
        <v>1161</v>
      </c>
      <c r="C721" s="273"/>
      <c r="D721" s="274">
        <v>2264</v>
      </c>
      <c r="E721" s="326"/>
      <c r="F721" s="274">
        <f>D721-E721</f>
        <v>2264</v>
      </c>
      <c r="G721" s="308"/>
      <c r="H721" s="308"/>
      <c r="I721" s="368">
        <f t="shared" si="51"/>
        <v>1157.5648190282386</v>
      </c>
      <c r="J721" s="368">
        <f t="shared" si="52"/>
        <v>1157.5648190282386</v>
      </c>
    </row>
    <row r="722" spans="1:10" ht="30">
      <c r="A722" s="146">
        <v>1688</v>
      </c>
      <c r="B722" s="130" t="s">
        <v>1162</v>
      </c>
      <c r="C722" s="273"/>
      <c r="D722" s="274">
        <v>856.8</v>
      </c>
      <c r="E722" s="326"/>
      <c r="F722" s="274">
        <f t="shared" si="50"/>
        <v>856.8</v>
      </c>
      <c r="G722" s="308"/>
      <c r="H722" s="308"/>
      <c r="I722" s="368">
        <f t="shared" si="51"/>
        <v>438.07488380891999</v>
      </c>
      <c r="J722" s="368">
        <f t="shared" si="52"/>
        <v>438.07488380891999</v>
      </c>
    </row>
    <row r="723" spans="1:10" ht="30">
      <c r="A723" s="146">
        <v>1689</v>
      </c>
      <c r="B723" s="130" t="s">
        <v>1163</v>
      </c>
      <c r="C723" s="273"/>
      <c r="D723" s="274">
        <v>856.8</v>
      </c>
      <c r="E723" s="326"/>
      <c r="F723" s="274">
        <f t="shared" si="50"/>
        <v>856.8</v>
      </c>
      <c r="G723" s="308"/>
      <c r="H723" s="308"/>
      <c r="I723" s="368">
        <f t="shared" si="51"/>
        <v>438.07488380891999</v>
      </c>
      <c r="J723" s="368">
        <f t="shared" si="52"/>
        <v>438.07488380891999</v>
      </c>
    </row>
    <row r="724" spans="1:10" ht="30">
      <c r="A724" s="146">
        <v>1690</v>
      </c>
      <c r="B724" s="130" t="s">
        <v>1164</v>
      </c>
      <c r="C724" s="273"/>
      <c r="D724" s="274">
        <v>856.8</v>
      </c>
      <c r="E724" s="326"/>
      <c r="F724" s="274">
        <f t="shared" si="50"/>
        <v>856.8</v>
      </c>
      <c r="G724" s="308"/>
      <c r="H724" s="308"/>
      <c r="I724" s="368">
        <f t="shared" si="51"/>
        <v>438.07488380891999</v>
      </c>
      <c r="J724" s="368">
        <f t="shared" si="52"/>
        <v>438.07488380891999</v>
      </c>
    </row>
    <row r="725" spans="1:10" ht="30">
      <c r="A725" s="146">
        <v>1691</v>
      </c>
      <c r="B725" s="130" t="s">
        <v>1165</v>
      </c>
      <c r="C725" s="273"/>
      <c r="D725" s="274">
        <v>1652.4</v>
      </c>
      <c r="E725" s="326"/>
      <c r="F725" s="274">
        <f t="shared" si="50"/>
        <v>1652.4</v>
      </c>
      <c r="G725" s="308"/>
      <c r="H725" s="308"/>
      <c r="I725" s="368">
        <f t="shared" si="51"/>
        <v>844.85870448863147</v>
      </c>
      <c r="J725" s="368">
        <f t="shared" si="52"/>
        <v>844.85870448863147</v>
      </c>
    </row>
    <row r="726" spans="1:10" ht="30">
      <c r="A726" s="146">
        <v>1692</v>
      </c>
      <c r="B726" s="130" t="s">
        <v>1166</v>
      </c>
      <c r="C726" s="273"/>
      <c r="D726" s="274">
        <v>1713.6</v>
      </c>
      <c r="E726" s="326"/>
      <c r="F726" s="274">
        <f t="shared" si="50"/>
        <v>1713.6</v>
      </c>
      <c r="G726" s="308"/>
      <c r="H726" s="308"/>
      <c r="I726" s="368">
        <f t="shared" si="51"/>
        <v>876.14976761783998</v>
      </c>
      <c r="J726" s="368">
        <f t="shared" si="52"/>
        <v>876.14976761783998</v>
      </c>
    </row>
    <row r="727" spans="1:10" ht="45">
      <c r="A727" s="146">
        <v>1693</v>
      </c>
      <c r="B727" s="130" t="s">
        <v>1167</v>
      </c>
      <c r="C727" s="273"/>
      <c r="D727" s="274">
        <v>979.2</v>
      </c>
      <c r="E727" s="326"/>
      <c r="F727" s="274">
        <f t="shared" si="50"/>
        <v>979.2</v>
      </c>
      <c r="G727" s="308"/>
      <c r="H727" s="308"/>
      <c r="I727" s="368">
        <f t="shared" si="51"/>
        <v>500.65701006733718</v>
      </c>
      <c r="J727" s="368">
        <f t="shared" si="52"/>
        <v>500.65701006733718</v>
      </c>
    </row>
    <row r="728" spans="1:10" ht="30">
      <c r="A728" s="146">
        <v>1694</v>
      </c>
      <c r="B728" s="130" t="s">
        <v>1168</v>
      </c>
      <c r="C728" s="273"/>
      <c r="D728" s="274">
        <v>612</v>
      </c>
      <c r="E728" s="326"/>
      <c r="F728" s="274">
        <f t="shared" si="50"/>
        <v>612</v>
      </c>
      <c r="G728" s="308"/>
      <c r="H728" s="308"/>
      <c r="I728" s="368">
        <f t="shared" si="51"/>
        <v>312.91063129208572</v>
      </c>
      <c r="J728" s="368">
        <f t="shared" si="52"/>
        <v>312.91063129208572</v>
      </c>
    </row>
    <row r="729" spans="1:10" ht="60">
      <c r="A729" s="146">
        <v>1695</v>
      </c>
      <c r="B729" s="130" t="s">
        <v>1169</v>
      </c>
      <c r="C729" s="273"/>
      <c r="D729" s="274">
        <v>3549.6</v>
      </c>
      <c r="E729" s="326"/>
      <c r="F729" s="274">
        <f t="shared" si="50"/>
        <v>3549.6</v>
      </c>
      <c r="G729" s="308"/>
      <c r="H729" s="308"/>
      <c r="I729" s="368">
        <f t="shared" si="51"/>
        <v>1814.8816614940972</v>
      </c>
      <c r="J729" s="368">
        <f t="shared" si="52"/>
        <v>1814.8816614940972</v>
      </c>
    </row>
    <row r="730" spans="1:10" ht="60">
      <c r="A730" s="146">
        <v>1696</v>
      </c>
      <c r="B730" s="130" t="s">
        <v>1170</v>
      </c>
      <c r="C730" s="273"/>
      <c r="D730" s="274">
        <v>3794.4</v>
      </c>
      <c r="E730" s="326"/>
      <c r="F730" s="274">
        <f t="shared" si="50"/>
        <v>3794.4</v>
      </c>
      <c r="G730" s="308"/>
      <c r="H730" s="308"/>
      <c r="I730" s="368">
        <f t="shared" si="51"/>
        <v>1940.0459140109315</v>
      </c>
      <c r="J730" s="368">
        <f t="shared" si="52"/>
        <v>1940.0459140109315</v>
      </c>
    </row>
    <row r="731" spans="1:10" ht="30">
      <c r="A731" s="146">
        <v>1697</v>
      </c>
      <c r="B731" s="130" t="s">
        <v>1171</v>
      </c>
      <c r="C731" s="273"/>
      <c r="D731" s="274">
        <v>1162.8</v>
      </c>
      <c r="E731" s="326"/>
      <c r="F731" s="274">
        <f t="shared" si="50"/>
        <v>1162.8</v>
      </c>
      <c r="G731" s="308"/>
      <c r="H731" s="308"/>
      <c r="I731" s="368">
        <f t="shared" si="51"/>
        <v>594.53019945496283</v>
      </c>
      <c r="J731" s="368">
        <f t="shared" si="52"/>
        <v>594.53019945496283</v>
      </c>
    </row>
    <row r="732" spans="1:10" ht="30">
      <c r="A732" s="146">
        <v>1698</v>
      </c>
      <c r="B732" s="130" t="s">
        <v>1172</v>
      </c>
      <c r="C732" s="273"/>
      <c r="D732" s="274">
        <v>2203.1999999999998</v>
      </c>
      <c r="E732" s="326"/>
      <c r="F732" s="274">
        <f t="shared" si="50"/>
        <v>2203.1999999999998</v>
      </c>
      <c r="G732" s="308"/>
      <c r="H732" s="308"/>
      <c r="I732" s="368">
        <f t="shared" si="51"/>
        <v>1126.4782726515084</v>
      </c>
      <c r="J732" s="368">
        <f t="shared" si="52"/>
        <v>1126.4782726515084</v>
      </c>
    </row>
    <row r="733" spans="1:10" ht="20.25" customHeight="1">
      <c r="A733" s="146">
        <v>1699</v>
      </c>
      <c r="B733" s="130" t="s">
        <v>1173</v>
      </c>
      <c r="C733" s="273"/>
      <c r="D733" s="274">
        <v>1285.2</v>
      </c>
      <c r="E733" s="326"/>
      <c r="F733" s="274">
        <f t="shared" si="50"/>
        <v>1285.2</v>
      </c>
      <c r="G733" s="308"/>
      <c r="H733" s="308"/>
      <c r="I733" s="368">
        <f t="shared" si="51"/>
        <v>657.11232571338007</v>
      </c>
      <c r="J733" s="368">
        <f t="shared" si="52"/>
        <v>657.11232571338007</v>
      </c>
    </row>
    <row r="734" spans="1:10" ht="30">
      <c r="A734" s="146">
        <v>1700</v>
      </c>
      <c r="B734" s="130" t="s">
        <v>1174</v>
      </c>
      <c r="C734" s="273"/>
      <c r="D734" s="274">
        <v>2692.8</v>
      </c>
      <c r="E734" s="326"/>
      <c r="F734" s="274">
        <f t="shared" si="50"/>
        <v>2692.8</v>
      </c>
      <c r="G734" s="308"/>
      <c r="H734" s="308"/>
      <c r="I734" s="368">
        <f t="shared" si="51"/>
        <v>1376.8067776851772</v>
      </c>
      <c r="J734" s="368">
        <f t="shared" si="52"/>
        <v>1376.8067776851772</v>
      </c>
    </row>
    <row r="735" spans="1:10" ht="15">
      <c r="A735" s="146">
        <v>1701</v>
      </c>
      <c r="B735" s="130" t="s">
        <v>1175</v>
      </c>
      <c r="C735" s="273"/>
      <c r="D735" s="274">
        <v>2937.6</v>
      </c>
      <c r="E735" s="326"/>
      <c r="F735" s="274">
        <f t="shared" si="50"/>
        <v>2937.6</v>
      </c>
      <c r="G735" s="308"/>
      <c r="H735" s="308"/>
      <c r="I735" s="368">
        <f t="shared" si="51"/>
        <v>1501.9710302020114</v>
      </c>
      <c r="J735" s="368">
        <f t="shared" si="52"/>
        <v>1501.9710302020114</v>
      </c>
    </row>
    <row r="736" spans="1:10" ht="15">
      <c r="A736" s="146">
        <v>1702</v>
      </c>
      <c r="B736" s="130" t="s">
        <v>1176</v>
      </c>
      <c r="C736" s="273"/>
      <c r="D736" s="274">
        <v>2397.6</v>
      </c>
      <c r="E736" s="215"/>
      <c r="F736" s="274">
        <f t="shared" si="50"/>
        <v>2397.6</v>
      </c>
      <c r="G736" s="308"/>
      <c r="H736" s="308"/>
      <c r="I736" s="368">
        <f t="shared" si="51"/>
        <v>1225.8734143560534</v>
      </c>
      <c r="J736" s="368">
        <f t="shared" si="52"/>
        <v>1225.8734143560534</v>
      </c>
    </row>
    <row r="737" spans="1:10" ht="15">
      <c r="A737" s="207"/>
      <c r="B737" s="216"/>
      <c r="C737" s="340"/>
      <c r="D737" s="341"/>
      <c r="E737" s="341"/>
      <c r="F737" s="341"/>
      <c r="G737" s="342"/>
      <c r="H737" s="308"/>
      <c r="I737" s="368">
        <f t="shared" si="51"/>
        <v>0</v>
      </c>
      <c r="J737" s="368">
        <f t="shared" si="52"/>
        <v>0</v>
      </c>
    </row>
    <row r="738" spans="1:10" ht="30">
      <c r="A738" s="146">
        <v>1705</v>
      </c>
      <c r="B738" s="130" t="s">
        <v>1525</v>
      </c>
      <c r="C738" s="273"/>
      <c r="D738" s="274">
        <v>1000</v>
      </c>
      <c r="E738" s="326"/>
      <c r="F738" s="274">
        <f t="shared" si="50"/>
        <v>1000</v>
      </c>
      <c r="G738" s="217"/>
      <c r="H738" s="308"/>
      <c r="I738" s="368">
        <f t="shared" si="51"/>
        <v>511.29188119621847</v>
      </c>
      <c r="J738" s="368">
        <f t="shared" si="52"/>
        <v>511.29188119621847</v>
      </c>
    </row>
    <row r="739" spans="1:10" ht="15">
      <c r="A739" s="207"/>
      <c r="B739" s="218" t="s">
        <v>1177</v>
      </c>
      <c r="C739" s="340"/>
      <c r="D739" s="341"/>
      <c r="E739" s="341"/>
      <c r="F739" s="341"/>
      <c r="G739" s="342"/>
      <c r="H739" s="308"/>
      <c r="I739" s="368">
        <f t="shared" si="51"/>
        <v>0</v>
      </c>
      <c r="J739" s="368">
        <f t="shared" si="52"/>
        <v>0</v>
      </c>
    </row>
    <row r="740" spans="1:10" ht="30">
      <c r="A740" s="146">
        <v>1707</v>
      </c>
      <c r="B740" s="36" t="s">
        <v>1178</v>
      </c>
      <c r="C740" s="36"/>
      <c r="D740" s="37">
        <v>448</v>
      </c>
      <c r="E740" s="326"/>
      <c r="F740" s="274">
        <f t="shared" si="50"/>
        <v>448</v>
      </c>
      <c r="G740" s="308"/>
      <c r="H740" s="308"/>
      <c r="I740" s="368">
        <f t="shared" si="51"/>
        <v>229.05876277590588</v>
      </c>
      <c r="J740" s="368">
        <f t="shared" si="52"/>
        <v>229.05876277590588</v>
      </c>
    </row>
    <row r="741" spans="1:10" ht="15">
      <c r="A741" s="207"/>
      <c r="B741" s="38" t="s">
        <v>1179</v>
      </c>
      <c r="C741" s="39"/>
      <c r="D741" s="40"/>
      <c r="E741" s="341"/>
      <c r="F741" s="341"/>
      <c r="G741" s="342"/>
      <c r="H741" s="308"/>
      <c r="I741" s="368">
        <f t="shared" si="51"/>
        <v>0</v>
      </c>
      <c r="J741" s="368">
        <f t="shared" si="52"/>
        <v>0</v>
      </c>
    </row>
    <row r="742" spans="1:10" ht="26.25">
      <c r="A742" s="146">
        <v>1708</v>
      </c>
      <c r="B742" s="130" t="s">
        <v>1180</v>
      </c>
      <c r="C742" s="345" t="s">
        <v>1181</v>
      </c>
      <c r="D742" s="274">
        <v>3714</v>
      </c>
      <c r="E742" s="346">
        <v>3729</v>
      </c>
      <c r="F742" s="274">
        <f t="shared" si="50"/>
        <v>-15</v>
      </c>
      <c r="G742" s="219" t="s">
        <v>1182</v>
      </c>
      <c r="H742" s="308"/>
      <c r="I742" s="368">
        <f t="shared" si="51"/>
        <v>1898.9380467627554</v>
      </c>
      <c r="J742" s="368">
        <f t="shared" si="52"/>
        <v>-7.6693782179432777</v>
      </c>
    </row>
    <row r="743" spans="1:10" ht="15">
      <c r="A743" s="135"/>
      <c r="B743" s="205"/>
      <c r="C743" s="220"/>
      <c r="D743" s="321"/>
      <c r="E743" s="347"/>
      <c r="F743" s="321"/>
      <c r="G743" s="221"/>
      <c r="H743" s="313"/>
      <c r="I743" s="368">
        <f t="shared" si="51"/>
        <v>0</v>
      </c>
      <c r="J743" s="368">
        <f t="shared" si="52"/>
        <v>0</v>
      </c>
    </row>
    <row r="744" spans="1:10" ht="30">
      <c r="A744" s="146">
        <v>1709</v>
      </c>
      <c r="B744" s="130" t="s">
        <v>1183</v>
      </c>
      <c r="C744" s="273" t="s">
        <v>918</v>
      </c>
      <c r="D744" s="318">
        <v>1752</v>
      </c>
      <c r="E744" s="326"/>
      <c r="F744" s="274">
        <f t="shared" si="50"/>
        <v>1752</v>
      </c>
      <c r="G744" s="308"/>
      <c r="H744" s="308"/>
      <c r="I744" s="368">
        <f t="shared" si="51"/>
        <v>895.78337585577481</v>
      </c>
      <c r="J744" s="368">
        <f t="shared" si="52"/>
        <v>895.78337585577481</v>
      </c>
    </row>
    <row r="745" spans="1:10" ht="30">
      <c r="A745" s="146">
        <v>1710</v>
      </c>
      <c r="B745" s="130" t="s">
        <v>1184</v>
      </c>
      <c r="C745" s="273" t="s">
        <v>918</v>
      </c>
      <c r="D745" s="318">
        <v>1788</v>
      </c>
      <c r="E745" s="326"/>
      <c r="F745" s="274">
        <f t="shared" si="50"/>
        <v>1788</v>
      </c>
      <c r="G745" s="308"/>
      <c r="H745" s="308"/>
      <c r="I745" s="368">
        <f t="shared" si="51"/>
        <v>914.1898835788387</v>
      </c>
      <c r="J745" s="368">
        <f t="shared" si="52"/>
        <v>914.1898835788387</v>
      </c>
    </row>
    <row r="746" spans="1:10" ht="30">
      <c r="A746" s="146">
        <v>1711</v>
      </c>
      <c r="B746" s="130" t="s">
        <v>1185</v>
      </c>
      <c r="C746" s="273" t="s">
        <v>915</v>
      </c>
      <c r="D746" s="318">
        <v>1770</v>
      </c>
      <c r="E746" s="326"/>
      <c r="F746" s="274">
        <f t="shared" ref="F746:F809" si="53">D746-E746</f>
        <v>1770</v>
      </c>
      <c r="G746" s="308"/>
      <c r="H746" s="308"/>
      <c r="I746" s="368">
        <f t="shared" si="51"/>
        <v>904.98662971730676</v>
      </c>
      <c r="J746" s="368">
        <f t="shared" si="52"/>
        <v>904.98662971730676</v>
      </c>
    </row>
    <row r="747" spans="1:10" ht="15">
      <c r="A747" s="146">
        <v>1712</v>
      </c>
      <c r="B747" s="130" t="s">
        <v>1186</v>
      </c>
      <c r="C747" s="273" t="s">
        <v>915</v>
      </c>
      <c r="D747" s="274">
        <v>396</v>
      </c>
      <c r="E747" s="326"/>
      <c r="F747" s="274">
        <f t="shared" si="53"/>
        <v>396</v>
      </c>
      <c r="G747" s="308"/>
      <c r="H747" s="308"/>
      <c r="I747" s="368">
        <f t="shared" si="51"/>
        <v>202.47158495370252</v>
      </c>
      <c r="J747" s="368">
        <f t="shared" si="52"/>
        <v>202.47158495370252</v>
      </c>
    </row>
    <row r="748" spans="1:10" ht="30">
      <c r="A748" s="146">
        <v>1713</v>
      </c>
      <c r="B748" s="130" t="s">
        <v>1187</v>
      </c>
      <c r="C748" s="273" t="s">
        <v>1188</v>
      </c>
      <c r="D748" s="274">
        <v>204</v>
      </c>
      <c r="E748" s="326"/>
      <c r="F748" s="274">
        <f t="shared" si="53"/>
        <v>204</v>
      </c>
      <c r="G748" s="308"/>
      <c r="H748" s="308"/>
      <c r="I748" s="368">
        <f t="shared" si="51"/>
        <v>104.30354376402857</v>
      </c>
      <c r="J748" s="368">
        <f t="shared" si="52"/>
        <v>104.30354376402857</v>
      </c>
    </row>
    <row r="749" spans="1:10" ht="30">
      <c r="A749" s="146">
        <v>1714</v>
      </c>
      <c r="B749" s="130" t="s">
        <v>1189</v>
      </c>
      <c r="C749" s="130" t="s">
        <v>1190</v>
      </c>
      <c r="D749" s="274">
        <v>1092</v>
      </c>
      <c r="E749" s="326"/>
      <c r="F749" s="274">
        <f t="shared" si="53"/>
        <v>1092</v>
      </c>
      <c r="G749" s="308"/>
      <c r="H749" s="308"/>
      <c r="I749" s="368">
        <f t="shared" si="51"/>
        <v>558.33073426627061</v>
      </c>
      <c r="J749" s="368">
        <f t="shared" si="52"/>
        <v>558.33073426627061</v>
      </c>
    </row>
    <row r="750" spans="1:10" ht="30">
      <c r="A750" s="146">
        <v>1715</v>
      </c>
      <c r="B750" s="130" t="s">
        <v>1191</v>
      </c>
      <c r="C750" s="130" t="s">
        <v>1190</v>
      </c>
      <c r="D750" s="274">
        <v>1344</v>
      </c>
      <c r="E750" s="326"/>
      <c r="F750" s="274">
        <f t="shared" si="53"/>
        <v>1344</v>
      </c>
      <c r="G750" s="308"/>
      <c r="H750" s="308"/>
      <c r="I750" s="368">
        <f t="shared" si="51"/>
        <v>687.17628832771766</v>
      </c>
      <c r="J750" s="368">
        <f t="shared" si="52"/>
        <v>687.17628832771766</v>
      </c>
    </row>
    <row r="751" spans="1:10" ht="30">
      <c r="A751" s="146">
        <v>1716</v>
      </c>
      <c r="B751" s="130" t="s">
        <v>1192</v>
      </c>
      <c r="C751" s="130" t="s">
        <v>1190</v>
      </c>
      <c r="D751" s="274">
        <v>1602</v>
      </c>
      <c r="E751" s="326"/>
      <c r="F751" s="274">
        <f t="shared" si="53"/>
        <v>1602</v>
      </c>
      <c r="G751" s="308"/>
      <c r="H751" s="308"/>
      <c r="I751" s="368">
        <f t="shared" si="51"/>
        <v>819.08959367634202</v>
      </c>
      <c r="J751" s="368">
        <f t="shared" si="52"/>
        <v>819.08959367634202</v>
      </c>
    </row>
    <row r="752" spans="1:10" ht="30">
      <c r="A752" s="146">
        <v>1717</v>
      </c>
      <c r="B752" s="130" t="s">
        <v>1193</v>
      </c>
      <c r="C752" s="130" t="s">
        <v>1190</v>
      </c>
      <c r="D752" s="274">
        <v>1806</v>
      </c>
      <c r="E752" s="326"/>
      <c r="F752" s="274">
        <f t="shared" si="53"/>
        <v>1806</v>
      </c>
      <c r="G752" s="308"/>
      <c r="H752" s="308"/>
      <c r="I752" s="368">
        <f t="shared" si="51"/>
        <v>923.39313744037065</v>
      </c>
      <c r="J752" s="368">
        <f t="shared" si="52"/>
        <v>923.39313744037065</v>
      </c>
    </row>
    <row r="753" spans="1:10" ht="30">
      <c r="A753" s="146">
        <v>1718</v>
      </c>
      <c r="B753" s="130" t="s">
        <v>1194</v>
      </c>
      <c r="C753" s="130" t="s">
        <v>1190</v>
      </c>
      <c r="D753" s="274">
        <v>1323</v>
      </c>
      <c r="E753" s="326"/>
      <c r="F753" s="274">
        <f t="shared" si="53"/>
        <v>1323</v>
      </c>
      <c r="G753" s="308"/>
      <c r="H753" s="308"/>
      <c r="I753" s="368">
        <f t="shared" si="51"/>
        <v>676.43915882259705</v>
      </c>
      <c r="J753" s="368">
        <f t="shared" si="52"/>
        <v>676.43915882259705</v>
      </c>
    </row>
    <row r="754" spans="1:10" ht="30">
      <c r="A754" s="146">
        <v>1719</v>
      </c>
      <c r="B754" s="130" t="s">
        <v>1195</v>
      </c>
      <c r="C754" s="130" t="s">
        <v>1190</v>
      </c>
      <c r="D754" s="274">
        <v>1446</v>
      </c>
      <c r="E754" s="326"/>
      <c r="F754" s="274">
        <f t="shared" si="53"/>
        <v>1446</v>
      </c>
      <c r="G754" s="308"/>
      <c r="H754" s="308"/>
      <c r="I754" s="368">
        <f t="shared" si="51"/>
        <v>739.32806020973192</v>
      </c>
      <c r="J754" s="368">
        <f t="shared" si="52"/>
        <v>739.32806020973192</v>
      </c>
    </row>
    <row r="755" spans="1:10" ht="30">
      <c r="A755" s="146">
        <v>1720</v>
      </c>
      <c r="B755" s="130" t="s">
        <v>1196</v>
      </c>
      <c r="C755" s="130" t="s">
        <v>1190</v>
      </c>
      <c r="D755" s="274">
        <v>1668</v>
      </c>
      <c r="E755" s="326"/>
      <c r="F755" s="274">
        <f t="shared" si="53"/>
        <v>1668</v>
      </c>
      <c r="G755" s="308"/>
      <c r="H755" s="308"/>
      <c r="I755" s="368">
        <f t="shared" si="51"/>
        <v>852.8348578352925</v>
      </c>
      <c r="J755" s="368">
        <f t="shared" si="52"/>
        <v>852.8348578352925</v>
      </c>
    </row>
    <row r="756" spans="1:10" ht="30">
      <c r="A756" s="146">
        <v>1721</v>
      </c>
      <c r="B756" s="130" t="s">
        <v>1197</v>
      </c>
      <c r="C756" s="130" t="s">
        <v>1190</v>
      </c>
      <c r="D756" s="274">
        <v>1719</v>
      </c>
      <c r="E756" s="326"/>
      <c r="F756" s="274">
        <f t="shared" si="53"/>
        <v>1719</v>
      </c>
      <c r="G756" s="308"/>
      <c r="H756" s="308"/>
      <c r="I756" s="368">
        <f t="shared" si="51"/>
        <v>878.91074377629957</v>
      </c>
      <c r="J756" s="368">
        <f t="shared" si="52"/>
        <v>878.91074377629957</v>
      </c>
    </row>
    <row r="757" spans="1:10" ht="30">
      <c r="A757" s="146">
        <v>1722</v>
      </c>
      <c r="B757" s="130" t="s">
        <v>1198</v>
      </c>
      <c r="C757" s="273" t="s">
        <v>915</v>
      </c>
      <c r="D757" s="274">
        <v>1782</v>
      </c>
      <c r="E757" s="326"/>
      <c r="F757" s="274">
        <f t="shared" si="53"/>
        <v>1782</v>
      </c>
      <c r="G757" s="273"/>
      <c r="H757" s="273"/>
      <c r="I757" s="368">
        <f t="shared" si="51"/>
        <v>911.12213229166139</v>
      </c>
      <c r="J757" s="368">
        <f t="shared" si="52"/>
        <v>911.12213229166139</v>
      </c>
    </row>
    <row r="758" spans="1:10" ht="30">
      <c r="A758" s="146">
        <v>1723</v>
      </c>
      <c r="B758" s="130" t="s">
        <v>1198</v>
      </c>
      <c r="C758" s="273" t="s">
        <v>918</v>
      </c>
      <c r="D758" s="274">
        <v>1896</v>
      </c>
      <c r="E758" s="326"/>
      <c r="F758" s="274">
        <f t="shared" si="53"/>
        <v>1896</v>
      </c>
      <c r="G758" s="273"/>
      <c r="H758" s="273"/>
      <c r="I758" s="368">
        <f t="shared" si="51"/>
        <v>969.40940674803028</v>
      </c>
      <c r="J758" s="368">
        <f t="shared" si="52"/>
        <v>969.40940674803028</v>
      </c>
    </row>
    <row r="759" spans="1:10" ht="30">
      <c r="A759" s="146">
        <v>1724</v>
      </c>
      <c r="B759" s="130" t="s">
        <v>1199</v>
      </c>
      <c r="C759" s="273" t="s">
        <v>915</v>
      </c>
      <c r="D759" s="274">
        <v>1782</v>
      </c>
      <c r="E759" s="326"/>
      <c r="F759" s="274">
        <f t="shared" si="53"/>
        <v>1782</v>
      </c>
      <c r="G759" s="273"/>
      <c r="H759" s="273"/>
      <c r="I759" s="368">
        <f t="shared" si="51"/>
        <v>911.12213229166139</v>
      </c>
      <c r="J759" s="368">
        <f t="shared" si="52"/>
        <v>911.12213229166139</v>
      </c>
    </row>
    <row r="760" spans="1:10" ht="30">
      <c r="A760" s="146">
        <v>1725</v>
      </c>
      <c r="B760" s="130" t="s">
        <v>1199</v>
      </c>
      <c r="C760" s="273" t="s">
        <v>918</v>
      </c>
      <c r="D760" s="274">
        <v>1836</v>
      </c>
      <c r="E760" s="326"/>
      <c r="F760" s="274">
        <f t="shared" si="53"/>
        <v>1836</v>
      </c>
      <c r="G760" s="273"/>
      <c r="H760" s="273"/>
      <c r="I760" s="368">
        <f t="shared" si="51"/>
        <v>938.73189387625712</v>
      </c>
      <c r="J760" s="368">
        <f t="shared" si="52"/>
        <v>938.73189387625712</v>
      </c>
    </row>
    <row r="761" spans="1:10" ht="15">
      <c r="A761" s="146">
        <v>1726</v>
      </c>
      <c r="B761" s="130" t="s">
        <v>1200</v>
      </c>
      <c r="C761" s="273" t="s">
        <v>915</v>
      </c>
      <c r="D761" s="274">
        <v>1782</v>
      </c>
      <c r="E761" s="326"/>
      <c r="F761" s="274">
        <f t="shared" si="53"/>
        <v>1782</v>
      </c>
      <c r="G761" s="273"/>
      <c r="H761" s="273"/>
      <c r="I761" s="368">
        <f t="shared" si="51"/>
        <v>911.12213229166139</v>
      </c>
      <c r="J761" s="368">
        <f t="shared" si="52"/>
        <v>911.12213229166139</v>
      </c>
    </row>
    <row r="762" spans="1:10" ht="15">
      <c r="A762" s="146">
        <v>1727</v>
      </c>
      <c r="B762" s="130" t="s">
        <v>1200</v>
      </c>
      <c r="C762" s="273" t="s">
        <v>918</v>
      </c>
      <c r="D762" s="274">
        <v>1836</v>
      </c>
      <c r="E762" s="326"/>
      <c r="F762" s="274">
        <f t="shared" si="53"/>
        <v>1836</v>
      </c>
      <c r="G762" s="273"/>
      <c r="H762" s="273"/>
      <c r="I762" s="368">
        <f t="shared" si="51"/>
        <v>938.73189387625712</v>
      </c>
      <c r="J762" s="368">
        <f t="shared" si="52"/>
        <v>938.73189387625712</v>
      </c>
    </row>
    <row r="763" spans="1:10" ht="30">
      <c r="A763" s="146">
        <v>1728</v>
      </c>
      <c r="B763" s="130" t="s">
        <v>1201</v>
      </c>
      <c r="C763" s="273" t="s">
        <v>915</v>
      </c>
      <c r="D763" s="274">
        <v>1782</v>
      </c>
      <c r="E763" s="326"/>
      <c r="F763" s="274">
        <f t="shared" si="53"/>
        <v>1782</v>
      </c>
      <c r="G763" s="273"/>
      <c r="H763" s="273"/>
      <c r="I763" s="368">
        <f t="shared" si="51"/>
        <v>911.12213229166139</v>
      </c>
      <c r="J763" s="368">
        <f t="shared" si="52"/>
        <v>911.12213229166139</v>
      </c>
    </row>
    <row r="764" spans="1:10" ht="30">
      <c r="A764" s="146">
        <v>1729</v>
      </c>
      <c r="B764" s="130" t="s">
        <v>1201</v>
      </c>
      <c r="C764" s="273" t="s">
        <v>918</v>
      </c>
      <c r="D764" s="274">
        <v>1896</v>
      </c>
      <c r="E764" s="326"/>
      <c r="F764" s="274">
        <f t="shared" si="53"/>
        <v>1896</v>
      </c>
      <c r="G764" s="273"/>
      <c r="H764" s="273"/>
      <c r="I764" s="368">
        <f t="shared" si="51"/>
        <v>969.40940674803028</v>
      </c>
      <c r="J764" s="368">
        <f t="shared" si="52"/>
        <v>969.40940674803028</v>
      </c>
    </row>
    <row r="765" spans="1:10" ht="15">
      <c r="A765" s="222"/>
      <c r="B765" s="52" t="s">
        <v>1033</v>
      </c>
      <c r="C765" s="340"/>
      <c r="D765" s="341"/>
      <c r="E765" s="341"/>
      <c r="F765" s="341"/>
      <c r="G765" s="340"/>
      <c r="H765" s="340"/>
      <c r="I765" s="368">
        <f t="shared" si="51"/>
        <v>0</v>
      </c>
      <c r="J765" s="368">
        <f t="shared" si="52"/>
        <v>0</v>
      </c>
    </row>
    <row r="766" spans="1:10" ht="30">
      <c r="A766" s="194">
        <v>1730</v>
      </c>
      <c r="B766" s="130" t="s">
        <v>1202</v>
      </c>
      <c r="C766" s="121" t="s">
        <v>226</v>
      </c>
      <c r="D766" s="274">
        <v>7980</v>
      </c>
      <c r="E766" s="326">
        <v>1080</v>
      </c>
      <c r="F766" s="274">
        <f t="shared" si="53"/>
        <v>6900</v>
      </c>
      <c r="G766" s="223" t="s">
        <v>1203</v>
      </c>
      <c r="H766" s="273"/>
      <c r="I766" s="368">
        <f t="shared" si="51"/>
        <v>4080.1092119458235</v>
      </c>
      <c r="J766" s="368">
        <f t="shared" si="52"/>
        <v>3527.9139802539075</v>
      </c>
    </row>
    <row r="767" spans="1:10" ht="42.75" customHeight="1">
      <c r="A767" s="194">
        <v>1731</v>
      </c>
      <c r="B767" s="130" t="s">
        <v>1204</v>
      </c>
      <c r="C767" s="273" t="s">
        <v>98</v>
      </c>
      <c r="D767" s="274">
        <v>1800</v>
      </c>
      <c r="E767" s="326"/>
      <c r="F767" s="274">
        <f t="shared" si="53"/>
        <v>1800</v>
      </c>
      <c r="G767" s="273"/>
      <c r="H767" s="273"/>
      <c r="I767" s="368">
        <f t="shared" si="51"/>
        <v>920.32538615319334</v>
      </c>
      <c r="J767" s="368">
        <f t="shared" si="52"/>
        <v>920.32538615319334</v>
      </c>
    </row>
    <row r="768" spans="1:10" ht="15">
      <c r="A768" s="207"/>
      <c r="B768" s="216"/>
      <c r="C768" s="340"/>
      <c r="D768" s="341"/>
      <c r="E768" s="341"/>
      <c r="F768" s="341"/>
      <c r="G768" s="340"/>
      <c r="H768" s="340"/>
      <c r="I768" s="368">
        <f t="shared" si="51"/>
        <v>0</v>
      </c>
      <c r="J768" s="368">
        <f t="shared" si="52"/>
        <v>0</v>
      </c>
    </row>
    <row r="769" spans="1:10" ht="45">
      <c r="A769" s="146">
        <v>1732</v>
      </c>
      <c r="B769" s="130" t="s">
        <v>730</v>
      </c>
      <c r="C769" s="130" t="s">
        <v>1205</v>
      </c>
      <c r="D769" s="274">
        <v>2400</v>
      </c>
      <c r="E769" s="326">
        <v>2400</v>
      </c>
      <c r="F769" s="274">
        <f t="shared" si="53"/>
        <v>0</v>
      </c>
      <c r="G769" s="273" t="s">
        <v>1206</v>
      </c>
      <c r="H769" s="273"/>
      <c r="I769" s="368">
        <f t="shared" si="51"/>
        <v>1227.1005148709244</v>
      </c>
      <c r="J769" s="368">
        <f t="shared" si="52"/>
        <v>0</v>
      </c>
    </row>
    <row r="770" spans="1:10" ht="15">
      <c r="A770" s="207"/>
      <c r="B770" s="216"/>
      <c r="C770" s="216"/>
      <c r="D770" s="341"/>
      <c r="E770" s="341"/>
      <c r="F770" s="341"/>
      <c r="G770" s="340"/>
      <c r="H770" s="340"/>
      <c r="I770" s="368">
        <f t="shared" si="51"/>
        <v>0</v>
      </c>
      <c r="J770" s="368">
        <f t="shared" si="52"/>
        <v>0</v>
      </c>
    </row>
    <row r="771" spans="1:10" ht="30">
      <c r="A771" s="146">
        <v>1733</v>
      </c>
      <c r="B771" s="130" t="s">
        <v>1207</v>
      </c>
      <c r="C771" s="273"/>
      <c r="D771" s="274">
        <v>3729</v>
      </c>
      <c r="E771" s="326">
        <v>3729</v>
      </c>
      <c r="F771" s="274">
        <f t="shared" si="53"/>
        <v>0</v>
      </c>
      <c r="G771" s="273"/>
      <c r="H771" s="273" t="s">
        <v>1208</v>
      </c>
      <c r="I771" s="368">
        <f t="shared" si="51"/>
        <v>1906.6074249806989</v>
      </c>
      <c r="J771" s="368">
        <f t="shared" si="52"/>
        <v>0</v>
      </c>
    </row>
    <row r="772" spans="1:10" ht="30">
      <c r="A772" s="146">
        <v>1734</v>
      </c>
      <c r="B772" s="130" t="s">
        <v>1207</v>
      </c>
      <c r="C772" s="273"/>
      <c r="D772" s="274">
        <v>5994</v>
      </c>
      <c r="E772" s="326">
        <v>5994</v>
      </c>
      <c r="F772" s="274">
        <f t="shared" si="53"/>
        <v>0</v>
      </c>
      <c r="G772" s="273"/>
      <c r="H772" s="273" t="s">
        <v>1209</v>
      </c>
      <c r="I772" s="368">
        <f t="shared" ref="I772:I834" si="54">D772/I$2</f>
        <v>3064.6835358901335</v>
      </c>
      <c r="J772" s="368">
        <f t="shared" ref="J772:J834" si="55">F772/J$2</f>
        <v>0</v>
      </c>
    </row>
    <row r="773" spans="1:10" ht="15">
      <c r="A773" s="146">
        <v>1735</v>
      </c>
      <c r="B773" s="130" t="s">
        <v>1210</v>
      </c>
      <c r="C773" s="273"/>
      <c r="D773" s="274">
        <v>10120</v>
      </c>
      <c r="E773" s="326">
        <v>6750</v>
      </c>
      <c r="F773" s="274">
        <f t="shared" si="53"/>
        <v>3370</v>
      </c>
      <c r="G773" s="273"/>
      <c r="H773" s="273" t="s">
        <v>1211</v>
      </c>
      <c r="I773" s="368">
        <f t="shared" si="54"/>
        <v>5174.2738377057312</v>
      </c>
      <c r="J773" s="368">
        <f t="shared" si="55"/>
        <v>1723.0536396312564</v>
      </c>
    </row>
    <row r="774" spans="1:10" ht="15">
      <c r="A774" s="146">
        <v>1736</v>
      </c>
      <c r="B774" s="130" t="s">
        <v>1210</v>
      </c>
      <c r="C774" s="273"/>
      <c r="D774" s="274">
        <v>11675</v>
      </c>
      <c r="E774" s="326">
        <v>8500</v>
      </c>
      <c r="F774" s="274">
        <f t="shared" si="53"/>
        <v>3175</v>
      </c>
      <c r="G774" s="273"/>
      <c r="H774" s="273" t="s">
        <v>1212</v>
      </c>
      <c r="I774" s="368">
        <f t="shared" si="54"/>
        <v>5969.332712965851</v>
      </c>
      <c r="J774" s="368">
        <f t="shared" si="55"/>
        <v>1623.3517227979937</v>
      </c>
    </row>
    <row r="775" spans="1:10" ht="15">
      <c r="A775" s="146">
        <v>1737</v>
      </c>
      <c r="B775" s="130" t="s">
        <v>1210</v>
      </c>
      <c r="C775" s="273"/>
      <c r="D775" s="274">
        <v>11993</v>
      </c>
      <c r="E775" s="326">
        <v>9375</v>
      </c>
      <c r="F775" s="274">
        <f t="shared" si="53"/>
        <v>2618</v>
      </c>
      <c r="G775" s="273"/>
      <c r="H775" s="273" t="s">
        <v>1213</v>
      </c>
      <c r="I775" s="368">
        <f t="shared" si="54"/>
        <v>6131.9235311862485</v>
      </c>
      <c r="J775" s="368">
        <f t="shared" si="55"/>
        <v>1338.5621449717</v>
      </c>
    </row>
    <row r="776" spans="1:10" ht="15">
      <c r="A776" s="146">
        <v>1738</v>
      </c>
      <c r="B776" s="130" t="s">
        <v>1210</v>
      </c>
      <c r="C776" s="273"/>
      <c r="D776" s="274">
        <v>11000</v>
      </c>
      <c r="E776" s="326">
        <v>7875</v>
      </c>
      <c r="F776" s="274">
        <f t="shared" si="53"/>
        <v>3125</v>
      </c>
      <c r="G776" s="273"/>
      <c r="H776" s="273" t="s">
        <v>1214</v>
      </c>
      <c r="I776" s="368">
        <f t="shared" si="54"/>
        <v>5624.210693158403</v>
      </c>
      <c r="J776" s="368">
        <f t="shared" si="55"/>
        <v>1597.7871287381829</v>
      </c>
    </row>
    <row r="777" spans="1:10" ht="15">
      <c r="A777" s="146">
        <v>1739</v>
      </c>
      <c r="B777" s="130" t="s">
        <v>1210</v>
      </c>
      <c r="C777" s="273"/>
      <c r="D777" s="274">
        <v>11880</v>
      </c>
      <c r="E777" s="326">
        <v>9750</v>
      </c>
      <c r="F777" s="274">
        <f t="shared" si="53"/>
        <v>2130</v>
      </c>
      <c r="G777" s="273"/>
      <c r="H777" s="273" t="s">
        <v>1215</v>
      </c>
      <c r="I777" s="368">
        <f t="shared" si="54"/>
        <v>6074.1475486110758</v>
      </c>
      <c r="J777" s="368">
        <f t="shared" si="55"/>
        <v>1089.0517069479454</v>
      </c>
    </row>
    <row r="778" spans="1:10" ht="15">
      <c r="A778" s="146">
        <v>1740</v>
      </c>
      <c r="B778" s="130" t="s">
        <v>1210</v>
      </c>
      <c r="C778" s="273"/>
      <c r="D778" s="274">
        <v>16950</v>
      </c>
      <c r="E778" s="326">
        <v>12375</v>
      </c>
      <c r="F778" s="274">
        <f t="shared" si="53"/>
        <v>4575</v>
      </c>
      <c r="G778" s="273"/>
      <c r="H778" s="273" t="s">
        <v>1216</v>
      </c>
      <c r="I778" s="368">
        <f t="shared" si="54"/>
        <v>8666.397386275903</v>
      </c>
      <c r="J778" s="368">
        <f t="shared" si="55"/>
        <v>2339.1603564726997</v>
      </c>
    </row>
    <row r="779" spans="1:10" ht="30">
      <c r="A779" s="146">
        <v>1741</v>
      </c>
      <c r="B779" s="130" t="s">
        <v>1217</v>
      </c>
      <c r="C779" s="273"/>
      <c r="D779" s="274">
        <v>440</v>
      </c>
      <c r="E779" s="326">
        <v>440</v>
      </c>
      <c r="F779" s="274">
        <f t="shared" si="53"/>
        <v>0</v>
      </c>
      <c r="G779" s="273"/>
      <c r="H779" s="273" t="s">
        <v>1218</v>
      </c>
      <c r="I779" s="368">
        <f t="shared" si="54"/>
        <v>224.96842772633613</v>
      </c>
      <c r="J779" s="368">
        <f t="shared" si="55"/>
        <v>0</v>
      </c>
    </row>
    <row r="780" spans="1:10" ht="15">
      <c r="A780" s="146">
        <v>1742</v>
      </c>
      <c r="B780" s="130" t="s">
        <v>1219</v>
      </c>
      <c r="C780" s="273"/>
      <c r="D780" s="274">
        <v>440</v>
      </c>
      <c r="E780" s="326">
        <v>440</v>
      </c>
      <c r="F780" s="274">
        <f t="shared" si="53"/>
        <v>0</v>
      </c>
      <c r="G780" s="273"/>
      <c r="H780" s="273" t="s">
        <v>1220</v>
      </c>
      <c r="I780" s="368">
        <f t="shared" si="54"/>
        <v>224.96842772633613</v>
      </c>
      <c r="J780" s="368">
        <f t="shared" si="55"/>
        <v>0</v>
      </c>
    </row>
    <row r="781" spans="1:10" ht="45">
      <c r="A781" s="146">
        <v>1743</v>
      </c>
      <c r="B781" s="130" t="s">
        <v>1221</v>
      </c>
      <c r="C781" s="273"/>
      <c r="D781" s="274">
        <v>440</v>
      </c>
      <c r="E781" s="326">
        <v>440</v>
      </c>
      <c r="F781" s="274">
        <f t="shared" si="53"/>
        <v>0</v>
      </c>
      <c r="G781" s="273"/>
      <c r="H781" s="273" t="s">
        <v>1222</v>
      </c>
      <c r="I781" s="368">
        <f t="shared" si="54"/>
        <v>224.96842772633613</v>
      </c>
      <c r="J781" s="368">
        <f t="shared" si="55"/>
        <v>0</v>
      </c>
    </row>
    <row r="782" spans="1:10" ht="30">
      <c r="A782" s="146">
        <v>1744</v>
      </c>
      <c r="B782" s="130" t="s">
        <v>1223</v>
      </c>
      <c r="C782" s="130"/>
      <c r="D782" s="274">
        <v>1200</v>
      </c>
      <c r="E782" s="326">
        <v>1200</v>
      </c>
      <c r="F782" s="274">
        <f t="shared" si="53"/>
        <v>0</v>
      </c>
      <c r="G782" s="273"/>
      <c r="H782" s="273" t="s">
        <v>1224</v>
      </c>
      <c r="I782" s="368">
        <f t="shared" si="54"/>
        <v>613.55025743546219</v>
      </c>
      <c r="J782" s="368">
        <f t="shared" si="55"/>
        <v>0</v>
      </c>
    </row>
    <row r="783" spans="1:10" ht="30">
      <c r="A783" s="146">
        <v>1745</v>
      </c>
      <c r="B783" s="130" t="s">
        <v>1225</v>
      </c>
      <c r="C783" s="130"/>
      <c r="D783" s="274">
        <v>2000</v>
      </c>
      <c r="E783" s="326">
        <v>2000</v>
      </c>
      <c r="F783" s="274">
        <f t="shared" si="53"/>
        <v>0</v>
      </c>
      <c r="G783" s="273"/>
      <c r="H783" s="273" t="s">
        <v>1226</v>
      </c>
      <c r="I783" s="368">
        <f t="shared" si="54"/>
        <v>1022.5837623924369</v>
      </c>
      <c r="J783" s="368">
        <f t="shared" si="55"/>
        <v>0</v>
      </c>
    </row>
    <row r="784" spans="1:10" ht="15">
      <c r="A784" s="207"/>
      <c r="B784" s="216"/>
      <c r="C784" s="216"/>
      <c r="D784" s="341"/>
      <c r="E784" s="341"/>
      <c r="F784" s="341"/>
      <c r="G784" s="340"/>
      <c r="H784" s="340"/>
      <c r="I784" s="368"/>
      <c r="J784" s="368"/>
    </row>
    <row r="785" spans="1:10" ht="120">
      <c r="A785" s="146">
        <v>1746</v>
      </c>
      <c r="B785" s="130" t="s">
        <v>1227</v>
      </c>
      <c r="C785" s="130"/>
      <c r="D785" s="274">
        <v>13860</v>
      </c>
      <c r="E785" s="326">
        <v>12375</v>
      </c>
      <c r="F785" s="274">
        <f t="shared" si="53"/>
        <v>1485</v>
      </c>
      <c r="G785" s="273"/>
      <c r="H785" s="130" t="s">
        <v>1228</v>
      </c>
      <c r="I785" s="368">
        <f t="shared" si="54"/>
        <v>7086.5054733795887</v>
      </c>
      <c r="J785" s="368">
        <f t="shared" si="55"/>
        <v>759.26844357638447</v>
      </c>
    </row>
    <row r="786" spans="1:10" ht="30">
      <c r="A786" s="146">
        <v>1747</v>
      </c>
      <c r="B786" s="130" t="s">
        <v>1229</v>
      </c>
      <c r="C786" s="130"/>
      <c r="D786" s="274">
        <v>11400</v>
      </c>
      <c r="E786" s="326">
        <v>9750</v>
      </c>
      <c r="F786" s="274">
        <f t="shared" si="53"/>
        <v>1650</v>
      </c>
      <c r="G786" s="273"/>
      <c r="H786" s="273" t="s">
        <v>1230</v>
      </c>
      <c r="I786" s="368">
        <f t="shared" si="54"/>
        <v>5828.7274456368905</v>
      </c>
      <c r="J786" s="368">
        <f t="shared" si="55"/>
        <v>843.63160397376055</v>
      </c>
    </row>
    <row r="787" spans="1:10" ht="120">
      <c r="A787" s="146">
        <v>1748</v>
      </c>
      <c r="B787" s="130" t="s">
        <v>1231</v>
      </c>
      <c r="C787" s="130"/>
      <c r="D787" s="274">
        <v>13500</v>
      </c>
      <c r="E787" s="326">
        <v>12375</v>
      </c>
      <c r="F787" s="274">
        <f t="shared" si="53"/>
        <v>1125</v>
      </c>
      <c r="G787" s="273"/>
      <c r="H787" s="130" t="s">
        <v>1232</v>
      </c>
      <c r="I787" s="368">
        <f t="shared" si="54"/>
        <v>6902.4403961489497</v>
      </c>
      <c r="J787" s="368">
        <f t="shared" si="55"/>
        <v>575.20336634574585</v>
      </c>
    </row>
    <row r="788" spans="1:10" ht="30">
      <c r="A788" s="146">
        <v>1749</v>
      </c>
      <c r="B788" s="130" t="s">
        <v>1233</v>
      </c>
      <c r="C788" s="130"/>
      <c r="D788" s="274">
        <v>11280</v>
      </c>
      <c r="E788" s="326">
        <v>9750</v>
      </c>
      <c r="F788" s="274">
        <f t="shared" si="53"/>
        <v>1530</v>
      </c>
      <c r="G788" s="273"/>
      <c r="H788" s="273" t="s">
        <v>1234</v>
      </c>
      <c r="I788" s="368">
        <f t="shared" si="54"/>
        <v>5767.3724198933451</v>
      </c>
      <c r="J788" s="368">
        <f t="shared" si="55"/>
        <v>782.27657823021434</v>
      </c>
    </row>
    <row r="789" spans="1:10" ht="120">
      <c r="A789" s="146">
        <v>1751</v>
      </c>
      <c r="B789" s="130" t="s">
        <v>1235</v>
      </c>
      <c r="C789" s="130"/>
      <c r="D789" s="274">
        <v>5961.6</v>
      </c>
      <c r="E789" s="348">
        <v>5994</v>
      </c>
      <c r="F789" s="349">
        <f t="shared" si="53"/>
        <v>-32.399999999999636</v>
      </c>
      <c r="G789" s="224" t="s">
        <v>1236</v>
      </c>
      <c r="H789" s="130" t="s">
        <v>1237</v>
      </c>
      <c r="I789" s="368">
        <f t="shared" si="54"/>
        <v>3048.1176789393762</v>
      </c>
      <c r="J789" s="368">
        <f t="shared" si="55"/>
        <v>-16.565856950757293</v>
      </c>
    </row>
    <row r="790" spans="1:10" ht="79.5">
      <c r="A790" s="146">
        <v>1752</v>
      </c>
      <c r="B790" s="130" t="s">
        <v>1238</v>
      </c>
      <c r="C790" s="130"/>
      <c r="D790" s="274">
        <v>3720</v>
      </c>
      <c r="E790" s="348">
        <v>3729</v>
      </c>
      <c r="F790" s="349">
        <f t="shared" si="53"/>
        <v>-9</v>
      </c>
      <c r="G790" s="224" t="s">
        <v>1236</v>
      </c>
      <c r="H790" s="273" t="s">
        <v>1239</v>
      </c>
      <c r="I790" s="368">
        <f t="shared" si="54"/>
        <v>1902.0057980499328</v>
      </c>
      <c r="J790" s="368">
        <f t="shared" si="55"/>
        <v>-4.6016269307659661</v>
      </c>
    </row>
    <row r="791" spans="1:10" ht="105">
      <c r="A791" s="146">
        <v>1753</v>
      </c>
      <c r="B791" s="130" t="s">
        <v>1240</v>
      </c>
      <c r="C791" s="130"/>
      <c r="D791" s="274">
        <v>5940</v>
      </c>
      <c r="E791" s="348">
        <v>5994</v>
      </c>
      <c r="F791" s="349">
        <f t="shared" si="53"/>
        <v>-54</v>
      </c>
      <c r="G791" s="224" t="s">
        <v>1236</v>
      </c>
      <c r="H791" s="130" t="s">
        <v>1241</v>
      </c>
      <c r="I791" s="368">
        <f t="shared" si="54"/>
        <v>3037.0737743055379</v>
      </c>
      <c r="J791" s="368">
        <f t="shared" si="55"/>
        <v>-27.609761584595798</v>
      </c>
    </row>
    <row r="792" spans="1:10" ht="79.5">
      <c r="A792" s="146">
        <v>1754</v>
      </c>
      <c r="B792" s="130" t="s">
        <v>1242</v>
      </c>
      <c r="C792" s="130"/>
      <c r="D792" s="274">
        <v>3714</v>
      </c>
      <c r="E792" s="348">
        <v>3729</v>
      </c>
      <c r="F792" s="349">
        <f t="shared" si="53"/>
        <v>-15</v>
      </c>
      <c r="G792" s="224" t="s">
        <v>1236</v>
      </c>
      <c r="H792" s="273" t="s">
        <v>1181</v>
      </c>
      <c r="I792" s="368">
        <f t="shared" si="54"/>
        <v>1898.9380467627554</v>
      </c>
      <c r="J792" s="368">
        <f t="shared" si="55"/>
        <v>-7.6693782179432777</v>
      </c>
    </row>
    <row r="793" spans="1:10" ht="30">
      <c r="A793" s="146">
        <v>1755</v>
      </c>
      <c r="B793" s="130" t="s">
        <v>1243</v>
      </c>
      <c r="C793" s="130"/>
      <c r="D793" s="274">
        <v>9960</v>
      </c>
      <c r="E793" s="326">
        <v>9375</v>
      </c>
      <c r="F793" s="274">
        <f t="shared" si="53"/>
        <v>585</v>
      </c>
      <c r="G793" s="273"/>
      <c r="H793" s="130" t="s">
        <v>1244</v>
      </c>
      <c r="I793" s="368">
        <f t="shared" si="54"/>
        <v>5092.4671367143364</v>
      </c>
      <c r="J793" s="368">
        <f t="shared" si="55"/>
        <v>299.1057504997878</v>
      </c>
    </row>
    <row r="794" spans="1:10" ht="15">
      <c r="A794" s="146">
        <v>1756</v>
      </c>
      <c r="B794" s="130" t="s">
        <v>1245</v>
      </c>
      <c r="C794" s="130"/>
      <c r="D794" s="274">
        <v>8760</v>
      </c>
      <c r="E794" s="326">
        <v>7875</v>
      </c>
      <c r="F794" s="274">
        <f t="shared" si="53"/>
        <v>885</v>
      </c>
      <c r="G794" s="273"/>
      <c r="H794" s="273" t="s">
        <v>1246</v>
      </c>
      <c r="I794" s="368">
        <f t="shared" si="54"/>
        <v>4478.9168792788741</v>
      </c>
      <c r="J794" s="368">
        <f t="shared" si="55"/>
        <v>452.49331485865338</v>
      </c>
    </row>
    <row r="795" spans="1:10" ht="79.5">
      <c r="A795" s="146">
        <v>1757</v>
      </c>
      <c r="B795" s="130" t="s">
        <v>1247</v>
      </c>
      <c r="C795" s="130"/>
      <c r="D795" s="274">
        <v>8496</v>
      </c>
      <c r="E795" s="348">
        <v>8500</v>
      </c>
      <c r="F795" s="349">
        <f t="shared" si="53"/>
        <v>-4</v>
      </c>
      <c r="G795" s="224" t="s">
        <v>1236</v>
      </c>
      <c r="H795" s="130" t="s">
        <v>1248</v>
      </c>
      <c r="I795" s="368">
        <f t="shared" si="54"/>
        <v>4343.9358226430722</v>
      </c>
      <c r="J795" s="368">
        <f t="shared" si="55"/>
        <v>-2.045167524784874</v>
      </c>
    </row>
    <row r="796" spans="1:10" ht="15">
      <c r="A796" s="146">
        <v>1758</v>
      </c>
      <c r="B796" s="130" t="s">
        <v>1249</v>
      </c>
      <c r="C796" s="130"/>
      <c r="D796" s="274">
        <v>7620</v>
      </c>
      <c r="E796" s="326">
        <v>6750</v>
      </c>
      <c r="F796" s="274">
        <f t="shared" si="53"/>
        <v>870</v>
      </c>
      <c r="G796" s="273"/>
      <c r="H796" s="273" t="s">
        <v>1250</v>
      </c>
      <c r="I796" s="368">
        <f t="shared" si="54"/>
        <v>3896.044134715185</v>
      </c>
      <c r="J796" s="368">
        <f t="shared" si="55"/>
        <v>444.82393664071009</v>
      </c>
    </row>
    <row r="797" spans="1:10" ht="15">
      <c r="A797" s="207"/>
      <c r="B797" s="216"/>
      <c r="C797" s="216"/>
      <c r="D797" s="341"/>
      <c r="E797" s="341"/>
      <c r="F797" s="341"/>
      <c r="G797" s="340"/>
      <c r="H797" s="340"/>
      <c r="I797" s="368"/>
      <c r="J797" s="368"/>
    </row>
    <row r="798" spans="1:10" ht="30">
      <c r="A798" s="146">
        <v>1759</v>
      </c>
      <c r="B798" s="130" t="s">
        <v>1251</v>
      </c>
      <c r="C798" s="130"/>
      <c r="D798" s="274">
        <v>5994</v>
      </c>
      <c r="E798" s="326">
        <v>5994</v>
      </c>
      <c r="F798" s="274">
        <f t="shared" si="53"/>
        <v>0</v>
      </c>
      <c r="G798" s="273"/>
      <c r="H798" s="273" t="s">
        <v>1252</v>
      </c>
      <c r="I798" s="368">
        <f t="shared" si="54"/>
        <v>3064.6835358901335</v>
      </c>
      <c r="J798" s="368">
        <f t="shared" si="55"/>
        <v>0</v>
      </c>
    </row>
    <row r="799" spans="1:10" ht="45">
      <c r="A799" s="146">
        <v>1760</v>
      </c>
      <c r="B799" s="130" t="s">
        <v>1253</v>
      </c>
      <c r="C799" s="130"/>
      <c r="D799" s="274">
        <v>3729</v>
      </c>
      <c r="E799" s="326">
        <v>3729</v>
      </c>
      <c r="F799" s="274">
        <f t="shared" si="53"/>
        <v>0</v>
      </c>
      <c r="G799" s="273"/>
      <c r="H799" s="273" t="s">
        <v>1254</v>
      </c>
      <c r="I799" s="368">
        <f t="shared" si="54"/>
        <v>1906.6074249806989</v>
      </c>
      <c r="J799" s="368">
        <f t="shared" si="55"/>
        <v>0</v>
      </c>
    </row>
    <row r="800" spans="1:10" ht="30">
      <c r="A800" s="146">
        <v>1761</v>
      </c>
      <c r="B800" s="130" t="s">
        <v>1255</v>
      </c>
      <c r="C800" s="130"/>
      <c r="D800" s="274">
        <v>7545</v>
      </c>
      <c r="E800" s="326">
        <v>6750</v>
      </c>
      <c r="F800" s="274">
        <f t="shared" si="53"/>
        <v>795</v>
      </c>
      <c r="G800" s="273"/>
      <c r="H800" s="273" t="s">
        <v>1256</v>
      </c>
      <c r="I800" s="368">
        <f t="shared" si="54"/>
        <v>3857.6972436254687</v>
      </c>
      <c r="J800" s="368">
        <f t="shared" si="55"/>
        <v>406.47704555099369</v>
      </c>
    </row>
    <row r="801" spans="1:10" ht="30">
      <c r="A801" s="146">
        <v>1762</v>
      </c>
      <c r="B801" s="130" t="s">
        <v>1257</v>
      </c>
      <c r="C801" s="130"/>
      <c r="D801" s="274">
        <v>8760</v>
      </c>
      <c r="E801" s="326">
        <v>7875</v>
      </c>
      <c r="F801" s="274">
        <f t="shared" si="53"/>
        <v>885</v>
      </c>
      <c r="G801" s="273"/>
      <c r="H801" s="273" t="s">
        <v>1258</v>
      </c>
      <c r="I801" s="368">
        <f t="shared" si="54"/>
        <v>4478.9168792788741</v>
      </c>
      <c r="J801" s="368">
        <f t="shared" si="55"/>
        <v>452.49331485865338</v>
      </c>
    </row>
    <row r="802" spans="1:10" ht="30">
      <c r="A802" s="146">
        <v>1763</v>
      </c>
      <c r="B802" s="130" t="s">
        <v>1259</v>
      </c>
      <c r="C802" s="130"/>
      <c r="D802" s="274">
        <v>12780</v>
      </c>
      <c r="E802" s="326">
        <v>9750</v>
      </c>
      <c r="F802" s="274">
        <f t="shared" si="53"/>
        <v>3030</v>
      </c>
      <c r="G802" s="273"/>
      <c r="H802" s="273" t="s">
        <v>1260</v>
      </c>
      <c r="I802" s="368">
        <f t="shared" si="54"/>
        <v>6534.3102416876727</v>
      </c>
      <c r="J802" s="368">
        <f t="shared" si="55"/>
        <v>1549.2144000245421</v>
      </c>
    </row>
    <row r="803" spans="1:10" ht="30">
      <c r="A803" s="146">
        <v>1764</v>
      </c>
      <c r="B803" s="130" t="s">
        <v>1255</v>
      </c>
      <c r="C803" s="273"/>
      <c r="D803" s="274">
        <v>9375</v>
      </c>
      <c r="E803" s="326">
        <v>8500</v>
      </c>
      <c r="F803" s="274">
        <f t="shared" si="53"/>
        <v>875</v>
      </c>
      <c r="G803" s="273"/>
      <c r="H803" s="273" t="s">
        <v>1261</v>
      </c>
      <c r="I803" s="368">
        <f t="shared" si="54"/>
        <v>4793.3613862145485</v>
      </c>
      <c r="J803" s="368">
        <f t="shared" si="55"/>
        <v>447.3803960466912</v>
      </c>
    </row>
    <row r="804" spans="1:10" ht="30">
      <c r="A804" s="146">
        <v>1765</v>
      </c>
      <c r="B804" s="130" t="s">
        <v>1255</v>
      </c>
      <c r="C804" s="273"/>
      <c r="D804" s="274">
        <v>9375</v>
      </c>
      <c r="E804" s="326">
        <v>9375</v>
      </c>
      <c r="F804" s="274">
        <f t="shared" si="53"/>
        <v>0</v>
      </c>
      <c r="G804" s="273"/>
      <c r="H804" s="273" t="s">
        <v>1262</v>
      </c>
      <c r="I804" s="368">
        <f t="shared" si="54"/>
        <v>4793.3613862145485</v>
      </c>
      <c r="J804" s="368">
        <f t="shared" si="55"/>
        <v>0</v>
      </c>
    </row>
    <row r="805" spans="1:10" ht="30">
      <c r="A805" s="146">
        <v>1766</v>
      </c>
      <c r="B805" s="130" t="s">
        <v>1257</v>
      </c>
      <c r="C805" s="273"/>
      <c r="D805" s="274">
        <v>11400</v>
      </c>
      <c r="E805" s="326">
        <v>9375</v>
      </c>
      <c r="F805" s="274">
        <f t="shared" si="53"/>
        <v>2025</v>
      </c>
      <c r="G805" s="273"/>
      <c r="H805" s="273" t="s">
        <v>1263</v>
      </c>
      <c r="I805" s="368">
        <f t="shared" si="54"/>
        <v>5828.7274456368905</v>
      </c>
      <c r="J805" s="368">
        <f t="shared" si="55"/>
        <v>1035.3660594223425</v>
      </c>
    </row>
    <row r="806" spans="1:10" ht="45">
      <c r="A806" s="146">
        <v>1767</v>
      </c>
      <c r="B806" s="130" t="s">
        <v>1264</v>
      </c>
      <c r="C806" s="273"/>
      <c r="D806" s="274">
        <v>19999.919999999998</v>
      </c>
      <c r="E806" s="326">
        <v>12375</v>
      </c>
      <c r="F806" s="274">
        <f t="shared" si="53"/>
        <v>7624.9199999999983</v>
      </c>
      <c r="G806" s="273"/>
      <c r="H806" s="273" t="s">
        <v>1265</v>
      </c>
      <c r="I806" s="368">
        <f t="shared" si="54"/>
        <v>10225.796720573873</v>
      </c>
      <c r="J806" s="368">
        <f t="shared" si="55"/>
        <v>3898.5596907706695</v>
      </c>
    </row>
    <row r="807" spans="1:10" ht="15">
      <c r="A807" s="146">
        <v>1768</v>
      </c>
      <c r="B807" s="130" t="s">
        <v>1266</v>
      </c>
      <c r="C807" s="273"/>
      <c r="D807" s="274">
        <v>1200</v>
      </c>
      <c r="E807" s="326">
        <v>1200</v>
      </c>
      <c r="F807" s="274">
        <f t="shared" si="53"/>
        <v>0</v>
      </c>
      <c r="G807" s="273"/>
      <c r="H807" s="273" t="s">
        <v>1267</v>
      </c>
      <c r="I807" s="368">
        <f t="shared" si="54"/>
        <v>613.55025743546219</v>
      </c>
      <c r="J807" s="368">
        <f t="shared" si="55"/>
        <v>0</v>
      </c>
    </row>
    <row r="808" spans="1:10" ht="30">
      <c r="A808" s="146">
        <v>1769</v>
      </c>
      <c r="B808" s="130" t="s">
        <v>1268</v>
      </c>
      <c r="C808" s="273"/>
      <c r="D808" s="274">
        <v>1999.92</v>
      </c>
      <c r="E808" s="348">
        <v>2000</v>
      </c>
      <c r="F808" s="349">
        <f t="shared" si="53"/>
        <v>-7.999999999992724E-2</v>
      </c>
      <c r="G808" s="224"/>
      <c r="H808" s="273" t="s">
        <v>1269</v>
      </c>
      <c r="I808" s="368">
        <f t="shared" si="54"/>
        <v>1022.5428590419414</v>
      </c>
      <c r="J808" s="368">
        <f t="shared" si="55"/>
        <v>-4.0903350495660282E-2</v>
      </c>
    </row>
    <row r="809" spans="1:10" ht="15">
      <c r="A809" s="65">
        <v>1770</v>
      </c>
      <c r="B809" s="130" t="s">
        <v>1270</v>
      </c>
      <c r="C809" s="130"/>
      <c r="D809" s="225">
        <v>5199.96</v>
      </c>
      <c r="E809" s="226">
        <v>5200</v>
      </c>
      <c r="F809" s="227">
        <f t="shared" si="53"/>
        <v>-3.999999999996362E-2</v>
      </c>
      <c r="G809" s="224"/>
      <c r="H809" s="130" t="s">
        <v>1271</v>
      </c>
      <c r="I809" s="368">
        <f t="shared" si="54"/>
        <v>2658.6973305450883</v>
      </c>
      <c r="J809" s="368">
        <f t="shared" si="55"/>
        <v>-2.0451675247830141E-2</v>
      </c>
    </row>
    <row r="810" spans="1:10" ht="15">
      <c r="A810" s="65">
        <v>1771</v>
      </c>
      <c r="B810" s="130" t="s">
        <v>1272</v>
      </c>
      <c r="C810" s="130"/>
      <c r="D810" s="225">
        <v>720</v>
      </c>
      <c r="E810" s="215">
        <v>450</v>
      </c>
      <c r="F810" s="225">
        <f t="shared" ref="F810:F811" si="56">D810-E810</f>
        <v>270</v>
      </c>
      <c r="G810" s="130"/>
      <c r="H810" s="130" t="s">
        <v>1273</v>
      </c>
      <c r="I810" s="368">
        <f t="shared" si="54"/>
        <v>368.1301544612773</v>
      </c>
      <c r="J810" s="368">
        <f t="shared" si="55"/>
        <v>138.04880792297899</v>
      </c>
    </row>
    <row r="811" spans="1:10" ht="30">
      <c r="A811" s="65">
        <v>1772</v>
      </c>
      <c r="B811" s="130" t="s">
        <v>1274</v>
      </c>
      <c r="C811" s="130"/>
      <c r="D811" s="225">
        <v>360</v>
      </c>
      <c r="E811" s="215">
        <v>120</v>
      </c>
      <c r="F811" s="225">
        <f t="shared" si="56"/>
        <v>240</v>
      </c>
      <c r="G811" s="130"/>
      <c r="H811" s="130" t="s">
        <v>1275</v>
      </c>
      <c r="I811" s="368">
        <f t="shared" si="54"/>
        <v>184.06507723063865</v>
      </c>
      <c r="J811" s="368">
        <f t="shared" si="55"/>
        <v>122.71005148709244</v>
      </c>
    </row>
    <row r="812" spans="1:10" ht="15">
      <c r="A812" s="61"/>
      <c r="B812" s="205"/>
      <c r="C812" s="205"/>
      <c r="D812" s="228"/>
      <c r="E812" s="228"/>
      <c r="F812" s="228"/>
      <c r="G812" s="205"/>
      <c r="H812" s="205"/>
      <c r="I812" s="368"/>
      <c r="J812" s="368"/>
    </row>
    <row r="813" spans="1:10" ht="15">
      <c r="A813" s="130">
        <v>1773</v>
      </c>
      <c r="B813" s="130" t="s">
        <v>735</v>
      </c>
      <c r="C813" s="308"/>
      <c r="D813" s="225">
        <v>1452</v>
      </c>
      <c r="E813" s="215"/>
      <c r="F813" s="225">
        <f>D813-E813</f>
        <v>1452</v>
      </c>
      <c r="G813" s="130"/>
      <c r="H813" s="130" t="s">
        <v>1276</v>
      </c>
      <c r="I813" s="368">
        <f t="shared" si="54"/>
        <v>742.39581149690923</v>
      </c>
      <c r="J813" s="368">
        <f t="shared" si="55"/>
        <v>742.39581149690923</v>
      </c>
    </row>
    <row r="814" spans="1:10" ht="15">
      <c r="A814" s="205"/>
      <c r="B814" s="202" t="s">
        <v>1277</v>
      </c>
      <c r="C814" s="313"/>
      <c r="D814" s="228"/>
      <c r="E814" s="228"/>
      <c r="F814" s="228"/>
      <c r="G814" s="205"/>
      <c r="H814" s="205"/>
      <c r="I814" s="368"/>
      <c r="J814" s="368"/>
    </row>
    <row r="815" spans="1:10" ht="30">
      <c r="A815" s="130">
        <v>1774</v>
      </c>
      <c r="B815" s="130" t="s">
        <v>1278</v>
      </c>
      <c r="C815" s="130"/>
      <c r="D815" s="225">
        <v>6600</v>
      </c>
      <c r="E815" s="215">
        <v>1440</v>
      </c>
      <c r="F815" s="225">
        <f t="shared" ref="F815:F886" si="57">D815-E815</f>
        <v>5160</v>
      </c>
      <c r="G815" s="130"/>
      <c r="H815" s="130" t="s">
        <v>1279</v>
      </c>
      <c r="I815" s="368">
        <f t="shared" si="54"/>
        <v>3374.5264158950422</v>
      </c>
      <c r="J815" s="368">
        <f t="shared" si="55"/>
        <v>2638.2661069724873</v>
      </c>
    </row>
    <row r="816" spans="1:10" ht="30">
      <c r="A816" s="130">
        <v>1775</v>
      </c>
      <c r="B816" s="130" t="s">
        <v>1280</v>
      </c>
      <c r="C816" s="130"/>
      <c r="D816" s="225">
        <v>6600</v>
      </c>
      <c r="E816" s="215">
        <v>1440</v>
      </c>
      <c r="F816" s="225">
        <f t="shared" si="57"/>
        <v>5160</v>
      </c>
      <c r="G816" s="130"/>
      <c r="H816" s="130" t="s">
        <v>1279</v>
      </c>
      <c r="I816" s="368">
        <f t="shared" si="54"/>
        <v>3374.5264158950422</v>
      </c>
      <c r="J816" s="368">
        <f t="shared" si="55"/>
        <v>2638.2661069724873</v>
      </c>
    </row>
    <row r="817" spans="1:10" ht="30">
      <c r="A817" s="130">
        <v>1776</v>
      </c>
      <c r="B817" s="130" t="s">
        <v>1281</v>
      </c>
      <c r="C817" s="130"/>
      <c r="D817" s="225">
        <v>6600</v>
      </c>
      <c r="E817" s="215">
        <v>1440</v>
      </c>
      <c r="F817" s="225">
        <f>D817-E817</f>
        <v>5160</v>
      </c>
      <c r="G817" s="130"/>
      <c r="H817" s="130" t="s">
        <v>1279</v>
      </c>
      <c r="I817" s="368">
        <f t="shared" si="54"/>
        <v>3374.5264158950422</v>
      </c>
      <c r="J817" s="368">
        <f t="shared" si="55"/>
        <v>2638.2661069724873</v>
      </c>
    </row>
    <row r="818" spans="1:10" ht="30">
      <c r="A818" s="130">
        <v>1777</v>
      </c>
      <c r="B818" s="130" t="s">
        <v>1281</v>
      </c>
      <c r="C818" s="130"/>
      <c r="D818" s="225">
        <v>6600</v>
      </c>
      <c r="E818" s="215">
        <v>1440</v>
      </c>
      <c r="F818" s="225">
        <f>D818-E818</f>
        <v>5160</v>
      </c>
      <c r="G818" s="130"/>
      <c r="H818" s="130" t="s">
        <v>1279</v>
      </c>
      <c r="I818" s="368">
        <f t="shared" si="54"/>
        <v>3374.5264158950422</v>
      </c>
      <c r="J818" s="368">
        <f t="shared" si="55"/>
        <v>2638.2661069724873</v>
      </c>
    </row>
    <row r="819" spans="1:10" ht="30">
      <c r="A819" s="130">
        <v>1778</v>
      </c>
      <c r="B819" s="130" t="s">
        <v>1282</v>
      </c>
      <c r="C819" s="130"/>
      <c r="D819" s="225">
        <v>6600</v>
      </c>
      <c r="E819" s="215">
        <v>1440</v>
      </c>
      <c r="F819" s="225">
        <f>D819-E819</f>
        <v>5160</v>
      </c>
      <c r="G819" s="130"/>
      <c r="H819" s="130" t="s">
        <v>1279</v>
      </c>
      <c r="I819" s="368">
        <f t="shared" si="54"/>
        <v>3374.5264158950422</v>
      </c>
      <c r="J819" s="368">
        <f t="shared" si="55"/>
        <v>2638.2661069724873</v>
      </c>
    </row>
    <row r="820" spans="1:10" ht="15">
      <c r="A820" s="205"/>
      <c r="B820" s="202" t="s">
        <v>1283</v>
      </c>
      <c r="C820" s="205"/>
      <c r="D820" s="228"/>
      <c r="E820" s="228"/>
      <c r="F820" s="228"/>
      <c r="G820" s="205"/>
      <c r="H820" s="205"/>
      <c r="I820" s="368"/>
      <c r="J820" s="368"/>
    </row>
    <row r="821" spans="1:10" ht="30">
      <c r="A821" s="130">
        <v>1779</v>
      </c>
      <c r="B821" s="130" t="s">
        <v>1284</v>
      </c>
      <c r="C821" s="130"/>
      <c r="D821" s="225">
        <v>1500</v>
      </c>
      <c r="E821" s="215">
        <v>1080</v>
      </c>
      <c r="F821" s="225">
        <f t="shared" si="57"/>
        <v>420</v>
      </c>
      <c r="G821" s="130"/>
      <c r="H821" s="130"/>
      <c r="I821" s="368">
        <f t="shared" si="54"/>
        <v>766.93782179432776</v>
      </c>
      <c r="J821" s="368">
        <f t="shared" si="55"/>
        <v>214.74259010241178</v>
      </c>
    </row>
    <row r="822" spans="1:10" ht="15">
      <c r="A822" s="130">
        <v>1780</v>
      </c>
      <c r="B822" s="130" t="s">
        <v>1285</v>
      </c>
      <c r="C822" s="130"/>
      <c r="D822" s="225">
        <v>1827.6</v>
      </c>
      <c r="E822" s="215">
        <v>1080</v>
      </c>
      <c r="F822" s="225">
        <f t="shared" si="57"/>
        <v>747.59999999999991</v>
      </c>
      <c r="G822" s="130"/>
      <c r="H822" s="130"/>
      <c r="I822" s="368">
        <f t="shared" si="54"/>
        <v>934.43704207420888</v>
      </c>
      <c r="J822" s="368">
        <f t="shared" si="55"/>
        <v>382.2418103822929</v>
      </c>
    </row>
    <row r="823" spans="1:10" ht="30">
      <c r="A823" s="130">
        <v>1781</v>
      </c>
      <c r="B823" s="130" t="s">
        <v>1286</v>
      </c>
      <c r="C823" s="130"/>
      <c r="D823" s="225">
        <v>1620</v>
      </c>
      <c r="E823" s="215">
        <v>1080</v>
      </c>
      <c r="F823" s="225">
        <f t="shared" si="57"/>
        <v>540</v>
      </c>
      <c r="G823" s="130"/>
      <c r="H823" s="130"/>
      <c r="I823" s="368">
        <f t="shared" si="54"/>
        <v>828.29284753787397</v>
      </c>
      <c r="J823" s="368">
        <f t="shared" si="55"/>
        <v>276.09761584595799</v>
      </c>
    </row>
    <row r="824" spans="1:10" ht="15">
      <c r="A824" s="130">
        <v>1782</v>
      </c>
      <c r="B824" s="130" t="s">
        <v>1287</v>
      </c>
      <c r="C824" s="130"/>
      <c r="D824" s="225">
        <v>1500</v>
      </c>
      <c r="E824" s="215">
        <v>1080</v>
      </c>
      <c r="F824" s="225">
        <f t="shared" si="57"/>
        <v>420</v>
      </c>
      <c r="G824" s="130"/>
      <c r="H824" s="130"/>
      <c r="I824" s="368">
        <f t="shared" si="54"/>
        <v>766.93782179432776</v>
      </c>
      <c r="J824" s="368">
        <f t="shared" si="55"/>
        <v>214.74259010241178</v>
      </c>
    </row>
    <row r="825" spans="1:10" ht="30">
      <c r="A825" s="130">
        <v>1783</v>
      </c>
      <c r="B825" s="130" t="s">
        <v>1288</v>
      </c>
      <c r="C825" s="130"/>
      <c r="D825" s="225">
        <v>2220</v>
      </c>
      <c r="E825" s="215">
        <v>1080</v>
      </c>
      <c r="F825" s="225">
        <f t="shared" si="57"/>
        <v>1140</v>
      </c>
      <c r="G825" s="130"/>
      <c r="H825" s="130"/>
      <c r="I825" s="368">
        <f t="shared" si="54"/>
        <v>1135.0679762556051</v>
      </c>
      <c r="J825" s="368">
        <f t="shared" si="55"/>
        <v>582.87274456368914</v>
      </c>
    </row>
    <row r="826" spans="1:10" ht="30">
      <c r="A826" s="130">
        <v>1784</v>
      </c>
      <c r="B826" s="130" t="s">
        <v>1289</v>
      </c>
      <c r="C826" s="130"/>
      <c r="D826" s="225">
        <v>1500</v>
      </c>
      <c r="E826" s="215">
        <v>1080</v>
      </c>
      <c r="F826" s="225">
        <f t="shared" si="57"/>
        <v>420</v>
      </c>
      <c r="G826" s="130"/>
      <c r="H826" s="130"/>
      <c r="I826" s="368">
        <f t="shared" si="54"/>
        <v>766.93782179432776</v>
      </c>
      <c r="J826" s="368">
        <f t="shared" si="55"/>
        <v>214.74259010241178</v>
      </c>
    </row>
    <row r="827" spans="1:10" ht="15">
      <c r="A827" s="130">
        <v>1785</v>
      </c>
      <c r="B827" s="130" t="s">
        <v>1290</v>
      </c>
      <c r="C827" s="130"/>
      <c r="D827" s="225">
        <v>1620</v>
      </c>
      <c r="E827" s="215">
        <v>1080</v>
      </c>
      <c r="F827" s="225">
        <f t="shared" si="57"/>
        <v>540</v>
      </c>
      <c r="G827" s="130"/>
      <c r="H827" s="130"/>
      <c r="I827" s="368">
        <f t="shared" si="54"/>
        <v>828.29284753787397</v>
      </c>
      <c r="J827" s="368">
        <f t="shared" si="55"/>
        <v>276.09761584595799</v>
      </c>
    </row>
    <row r="828" spans="1:10" ht="15">
      <c r="A828" s="130">
        <v>1786</v>
      </c>
      <c r="B828" s="130" t="s">
        <v>1291</v>
      </c>
      <c r="C828" s="130"/>
      <c r="D828" s="225">
        <v>1620</v>
      </c>
      <c r="E828" s="215">
        <v>1080</v>
      </c>
      <c r="F828" s="225">
        <f t="shared" si="57"/>
        <v>540</v>
      </c>
      <c r="G828" s="130"/>
      <c r="H828" s="130"/>
      <c r="I828" s="368">
        <f t="shared" si="54"/>
        <v>828.29284753787397</v>
      </c>
      <c r="J828" s="368">
        <f t="shared" si="55"/>
        <v>276.09761584595799</v>
      </c>
    </row>
    <row r="829" spans="1:10" ht="45">
      <c r="A829" s="130">
        <v>1787</v>
      </c>
      <c r="B829" s="130" t="s">
        <v>1292</v>
      </c>
      <c r="C829" s="130"/>
      <c r="D829" s="225">
        <v>4020</v>
      </c>
      <c r="E829" s="215">
        <v>1080</v>
      </c>
      <c r="F829" s="225">
        <f t="shared" si="57"/>
        <v>2940</v>
      </c>
      <c r="G829" s="130"/>
      <c r="H829" s="130"/>
      <c r="I829" s="368">
        <f t="shared" si="54"/>
        <v>2055.3933624087986</v>
      </c>
      <c r="J829" s="368">
        <f t="shared" si="55"/>
        <v>1503.1981307168824</v>
      </c>
    </row>
    <row r="830" spans="1:10" ht="15">
      <c r="A830" s="130">
        <v>1788</v>
      </c>
      <c r="B830" s="130" t="s">
        <v>1293</v>
      </c>
      <c r="C830" s="130"/>
      <c r="D830" s="225">
        <v>1620</v>
      </c>
      <c r="E830" s="215">
        <v>1080</v>
      </c>
      <c r="F830" s="225">
        <f t="shared" si="57"/>
        <v>540</v>
      </c>
      <c r="G830" s="130"/>
      <c r="H830" s="130"/>
      <c r="I830" s="368">
        <f t="shared" si="54"/>
        <v>828.29284753787397</v>
      </c>
      <c r="J830" s="368">
        <f t="shared" si="55"/>
        <v>276.09761584595799</v>
      </c>
    </row>
    <row r="831" spans="1:10" ht="15">
      <c r="A831" s="130">
        <v>1789</v>
      </c>
      <c r="B831" s="130" t="s">
        <v>1294</v>
      </c>
      <c r="C831" s="130"/>
      <c r="D831" s="225">
        <v>1620</v>
      </c>
      <c r="E831" s="215">
        <v>1080</v>
      </c>
      <c r="F831" s="225">
        <f t="shared" si="57"/>
        <v>540</v>
      </c>
      <c r="G831" s="130"/>
      <c r="H831" s="130"/>
      <c r="I831" s="368">
        <f t="shared" si="54"/>
        <v>828.29284753787397</v>
      </c>
      <c r="J831" s="368">
        <f t="shared" si="55"/>
        <v>276.09761584595799</v>
      </c>
    </row>
    <row r="832" spans="1:10" ht="15">
      <c r="A832" s="130">
        <v>1790</v>
      </c>
      <c r="B832" s="130" t="s">
        <v>1295</v>
      </c>
      <c r="C832" s="130"/>
      <c r="D832" s="225">
        <v>1560</v>
      </c>
      <c r="E832" s="215">
        <v>1080</v>
      </c>
      <c r="F832" s="225">
        <f t="shared" si="57"/>
        <v>480</v>
      </c>
      <c r="G832" s="130"/>
      <c r="H832" s="130"/>
      <c r="I832" s="368">
        <f t="shared" si="54"/>
        <v>797.61533466610081</v>
      </c>
      <c r="J832" s="368">
        <f t="shared" si="55"/>
        <v>245.42010297418489</v>
      </c>
    </row>
    <row r="833" spans="1:10" ht="30">
      <c r="A833" s="130">
        <v>1791</v>
      </c>
      <c r="B833" s="130" t="s">
        <v>1296</v>
      </c>
      <c r="C833" s="130"/>
      <c r="D833" s="225">
        <v>1620</v>
      </c>
      <c r="E833" s="215">
        <v>1080</v>
      </c>
      <c r="F833" s="225">
        <f t="shared" si="57"/>
        <v>540</v>
      </c>
      <c r="G833" s="130"/>
      <c r="H833" s="130"/>
      <c r="I833" s="368">
        <f t="shared" si="54"/>
        <v>828.29284753787397</v>
      </c>
      <c r="J833" s="368">
        <f t="shared" si="55"/>
        <v>276.09761584595799</v>
      </c>
    </row>
    <row r="834" spans="1:10" ht="15">
      <c r="A834" s="130">
        <v>1792</v>
      </c>
      <c r="B834" s="130" t="s">
        <v>1295</v>
      </c>
      <c r="C834" s="130"/>
      <c r="D834" s="225">
        <v>1620</v>
      </c>
      <c r="E834" s="215">
        <v>1080</v>
      </c>
      <c r="F834" s="225">
        <f t="shared" si="57"/>
        <v>540</v>
      </c>
      <c r="G834" s="130"/>
      <c r="H834" s="130"/>
      <c r="I834" s="368">
        <f t="shared" si="54"/>
        <v>828.29284753787397</v>
      </c>
      <c r="J834" s="368">
        <f t="shared" si="55"/>
        <v>276.09761584595799</v>
      </c>
    </row>
    <row r="835" spans="1:10" ht="15">
      <c r="A835" s="205"/>
      <c r="B835" s="202" t="s">
        <v>1297</v>
      </c>
      <c r="C835" s="205"/>
      <c r="D835" s="228"/>
      <c r="E835" s="228"/>
      <c r="F835" s="228"/>
      <c r="G835" s="205"/>
      <c r="H835" s="205"/>
      <c r="I835" s="368"/>
      <c r="J835" s="368"/>
    </row>
    <row r="836" spans="1:10" ht="30">
      <c r="A836" s="130">
        <v>1793</v>
      </c>
      <c r="B836" s="338" t="s">
        <v>1298</v>
      </c>
      <c r="C836" s="130"/>
      <c r="D836" s="225">
        <v>11000</v>
      </c>
      <c r="E836" s="215">
        <v>11000</v>
      </c>
      <c r="F836" s="225">
        <f t="shared" si="57"/>
        <v>0</v>
      </c>
      <c r="G836" s="130"/>
      <c r="H836" s="130" t="s">
        <v>1299</v>
      </c>
      <c r="I836" s="368">
        <f t="shared" ref="I836:I899" si="58">D836/I$2</f>
        <v>5624.210693158403</v>
      </c>
      <c r="J836" s="368">
        <f t="shared" ref="J836:J899" si="59">F836/J$2</f>
        <v>0</v>
      </c>
    </row>
    <row r="837" spans="1:10" ht="15">
      <c r="A837" s="205"/>
      <c r="B837" s="229" t="s">
        <v>1033</v>
      </c>
      <c r="C837" s="205"/>
      <c r="D837" s="228"/>
      <c r="E837" s="228"/>
      <c r="F837" s="228"/>
      <c r="G837" s="205"/>
      <c r="H837" s="205"/>
      <c r="I837" s="368"/>
      <c r="J837" s="368"/>
    </row>
    <row r="838" spans="1:10" ht="45">
      <c r="A838" s="130">
        <v>1794</v>
      </c>
      <c r="B838" s="130" t="s">
        <v>1300</v>
      </c>
      <c r="C838" s="130" t="s">
        <v>226</v>
      </c>
      <c r="D838" s="225">
        <v>9900</v>
      </c>
      <c r="E838" s="215">
        <v>1080</v>
      </c>
      <c r="F838" s="225">
        <f t="shared" si="57"/>
        <v>8820</v>
      </c>
      <c r="G838" s="53" t="s">
        <v>1301</v>
      </c>
      <c r="H838" s="130"/>
      <c r="I838" s="368">
        <f t="shared" si="58"/>
        <v>5061.7896238425628</v>
      </c>
      <c r="J838" s="368">
        <f t="shared" si="59"/>
        <v>4509.5943921506469</v>
      </c>
    </row>
    <row r="839" spans="1:10" ht="30">
      <c r="A839" s="130">
        <v>1795</v>
      </c>
      <c r="B839" s="130" t="s">
        <v>1302</v>
      </c>
      <c r="C839" s="130" t="s">
        <v>226</v>
      </c>
      <c r="D839" s="225">
        <v>12600</v>
      </c>
      <c r="E839" s="215">
        <v>1080</v>
      </c>
      <c r="F839" s="225">
        <f t="shared" si="57"/>
        <v>11520</v>
      </c>
      <c r="G839" s="53" t="s">
        <v>1303</v>
      </c>
      <c r="H839" s="130"/>
      <c r="I839" s="368">
        <f t="shared" si="58"/>
        <v>6442.2777030723528</v>
      </c>
      <c r="J839" s="368">
        <f t="shared" si="59"/>
        <v>5890.0824713804368</v>
      </c>
    </row>
    <row r="840" spans="1:10" ht="45">
      <c r="A840" s="130">
        <v>1796</v>
      </c>
      <c r="B840" s="130" t="s">
        <v>1304</v>
      </c>
      <c r="C840" s="130" t="s">
        <v>226</v>
      </c>
      <c r="D840" s="225">
        <v>10800</v>
      </c>
      <c r="E840" s="215">
        <v>1080</v>
      </c>
      <c r="F840" s="225">
        <f t="shared" si="57"/>
        <v>9720</v>
      </c>
      <c r="G840" s="53" t="s">
        <v>1305</v>
      </c>
      <c r="H840" s="130"/>
      <c r="I840" s="368">
        <f t="shared" si="58"/>
        <v>5521.9523169191598</v>
      </c>
      <c r="J840" s="368">
        <f t="shared" si="59"/>
        <v>4969.7570852272438</v>
      </c>
    </row>
    <row r="841" spans="1:10" ht="45">
      <c r="A841" s="130">
        <v>1797</v>
      </c>
      <c r="B841" s="130" t="s">
        <v>1306</v>
      </c>
      <c r="C841" s="130" t="s">
        <v>226</v>
      </c>
      <c r="D841" s="225">
        <v>13400</v>
      </c>
      <c r="E841" s="215">
        <v>1080</v>
      </c>
      <c r="F841" s="225">
        <f t="shared" si="57"/>
        <v>12320</v>
      </c>
      <c r="G841" s="53" t="s">
        <v>1303</v>
      </c>
      <c r="H841" s="130"/>
      <c r="I841" s="368">
        <f t="shared" si="58"/>
        <v>6851.3112080293276</v>
      </c>
      <c r="J841" s="368">
        <f t="shared" si="59"/>
        <v>6299.1159763374117</v>
      </c>
    </row>
    <row r="842" spans="1:10" ht="30">
      <c r="A842" s="130">
        <v>1798</v>
      </c>
      <c r="B842" s="130" t="s">
        <v>1307</v>
      </c>
      <c r="C842" s="130" t="s">
        <v>98</v>
      </c>
      <c r="D842" s="225">
        <v>200</v>
      </c>
      <c r="E842" s="215"/>
      <c r="F842" s="225">
        <f t="shared" si="57"/>
        <v>200</v>
      </c>
      <c r="G842" s="130"/>
      <c r="H842" s="130"/>
      <c r="I842" s="368">
        <f t="shared" si="58"/>
        <v>102.2583762392437</v>
      </c>
      <c r="J842" s="368">
        <f t="shared" si="59"/>
        <v>102.2583762392437</v>
      </c>
    </row>
    <row r="843" spans="1:10" ht="45">
      <c r="A843" s="130">
        <v>1799</v>
      </c>
      <c r="B843" s="130" t="s">
        <v>1308</v>
      </c>
      <c r="C843" s="130" t="s">
        <v>98</v>
      </c>
      <c r="D843" s="225">
        <v>300</v>
      </c>
      <c r="E843" s="215"/>
      <c r="F843" s="225">
        <f t="shared" si="57"/>
        <v>300</v>
      </c>
      <c r="G843" s="130"/>
      <c r="H843" s="130"/>
      <c r="I843" s="368">
        <f t="shared" si="58"/>
        <v>153.38756435886555</v>
      </c>
      <c r="J843" s="368">
        <f t="shared" si="59"/>
        <v>153.38756435886555</v>
      </c>
    </row>
    <row r="844" spans="1:10" ht="15">
      <c r="A844" s="130">
        <v>1800</v>
      </c>
      <c r="B844" s="130" t="s">
        <v>1309</v>
      </c>
      <c r="C844" s="130" t="s">
        <v>98</v>
      </c>
      <c r="D844" s="225">
        <v>500</v>
      </c>
      <c r="E844" s="215"/>
      <c r="F844" s="225">
        <f t="shared" si="57"/>
        <v>500</v>
      </c>
      <c r="G844" s="130"/>
      <c r="H844" s="130"/>
      <c r="I844" s="368">
        <f t="shared" si="58"/>
        <v>255.64594059810923</v>
      </c>
      <c r="J844" s="368">
        <f t="shared" si="59"/>
        <v>255.64594059810923</v>
      </c>
    </row>
    <row r="845" spans="1:10" ht="30">
      <c r="A845" s="130">
        <v>1801</v>
      </c>
      <c r="B845" s="130" t="s">
        <v>1310</v>
      </c>
      <c r="C845" s="130" t="s">
        <v>98</v>
      </c>
      <c r="D845" s="225">
        <v>250</v>
      </c>
      <c r="E845" s="215"/>
      <c r="F845" s="225">
        <f t="shared" si="57"/>
        <v>250</v>
      </c>
      <c r="G845" s="130"/>
      <c r="H845" s="130"/>
      <c r="I845" s="368">
        <f t="shared" si="58"/>
        <v>127.82297029905462</v>
      </c>
      <c r="J845" s="368">
        <f t="shared" si="59"/>
        <v>127.82297029905462</v>
      </c>
    </row>
    <row r="846" spans="1:10" ht="15">
      <c r="A846" s="205"/>
      <c r="B846" s="229" t="s">
        <v>1311</v>
      </c>
      <c r="C846" s="205"/>
      <c r="D846" s="228"/>
      <c r="E846" s="228"/>
      <c r="F846" s="228"/>
      <c r="G846" s="205"/>
      <c r="H846" s="205"/>
      <c r="I846" s="368"/>
      <c r="J846" s="368"/>
    </row>
    <row r="847" spans="1:10" ht="30">
      <c r="A847" s="230">
        <v>1802</v>
      </c>
      <c r="B847" s="130" t="s">
        <v>1312</v>
      </c>
      <c r="C847" s="130" t="s">
        <v>226</v>
      </c>
      <c r="D847" s="225">
        <v>2500</v>
      </c>
      <c r="E847" s="215">
        <v>1260</v>
      </c>
      <c r="F847" s="225">
        <f t="shared" si="57"/>
        <v>1240</v>
      </c>
      <c r="G847" s="130" t="s">
        <v>1313</v>
      </c>
      <c r="H847" s="130"/>
      <c r="I847" s="368">
        <f t="shared" si="58"/>
        <v>1278.2297029905462</v>
      </c>
      <c r="J847" s="368">
        <f t="shared" si="59"/>
        <v>634.00193268331088</v>
      </c>
    </row>
    <row r="848" spans="1:10" ht="30">
      <c r="A848" s="230">
        <v>1803</v>
      </c>
      <c r="B848" s="130" t="s">
        <v>1314</v>
      </c>
      <c r="C848" s="130" t="s">
        <v>226</v>
      </c>
      <c r="D848" s="225">
        <v>2700</v>
      </c>
      <c r="E848" s="215">
        <v>1260</v>
      </c>
      <c r="F848" s="225">
        <f t="shared" si="57"/>
        <v>1440</v>
      </c>
      <c r="G848" s="130" t="s">
        <v>1313</v>
      </c>
      <c r="H848" s="130"/>
      <c r="I848" s="368">
        <f t="shared" si="58"/>
        <v>1380.4880792297899</v>
      </c>
      <c r="J848" s="368">
        <f t="shared" si="59"/>
        <v>736.2603089225546</v>
      </c>
    </row>
    <row r="849" spans="1:10" ht="30">
      <c r="A849" s="230">
        <v>1804</v>
      </c>
      <c r="B849" s="130" t="s">
        <v>1315</v>
      </c>
      <c r="C849" s="130" t="s">
        <v>226</v>
      </c>
      <c r="D849" s="225">
        <v>3000</v>
      </c>
      <c r="E849" s="215">
        <v>1260</v>
      </c>
      <c r="F849" s="225">
        <f t="shared" si="57"/>
        <v>1740</v>
      </c>
      <c r="G849" s="130" t="s">
        <v>1313</v>
      </c>
      <c r="H849" s="130"/>
      <c r="I849" s="368">
        <f t="shared" si="58"/>
        <v>1533.8756435886555</v>
      </c>
      <c r="J849" s="368">
        <f t="shared" si="59"/>
        <v>889.64787328142017</v>
      </c>
    </row>
    <row r="850" spans="1:10" ht="15">
      <c r="A850" s="230">
        <v>1805</v>
      </c>
      <c r="B850" s="130" t="s">
        <v>1316</v>
      </c>
      <c r="C850" s="130" t="s">
        <v>226</v>
      </c>
      <c r="D850" s="225">
        <v>2600</v>
      </c>
      <c r="E850" s="215">
        <v>2400</v>
      </c>
      <c r="F850" s="225">
        <f t="shared" si="57"/>
        <v>200</v>
      </c>
      <c r="G850" s="130" t="s">
        <v>1055</v>
      </c>
      <c r="H850" s="130"/>
      <c r="I850" s="368">
        <f t="shared" si="58"/>
        <v>1329.3588911101681</v>
      </c>
      <c r="J850" s="368">
        <f t="shared" si="59"/>
        <v>102.2583762392437</v>
      </c>
    </row>
    <row r="851" spans="1:10" ht="15">
      <c r="A851" s="231"/>
      <c r="B851" s="79" t="s">
        <v>995</v>
      </c>
      <c r="C851" s="158"/>
      <c r="D851" s="232"/>
      <c r="E851" s="232"/>
      <c r="F851" s="232"/>
      <c r="G851" s="158"/>
      <c r="H851" s="158"/>
      <c r="I851" s="368"/>
      <c r="J851" s="368"/>
    </row>
    <row r="852" spans="1:10" ht="15">
      <c r="A852" s="230">
        <v>1806</v>
      </c>
      <c r="B852" s="191" t="s">
        <v>1317</v>
      </c>
      <c r="C852" s="191"/>
      <c r="D852" s="233">
        <v>1090</v>
      </c>
      <c r="E852" s="215"/>
      <c r="F852" s="225">
        <f t="shared" si="57"/>
        <v>1090</v>
      </c>
      <c r="G852" s="130"/>
      <c r="H852" s="130"/>
      <c r="I852" s="368">
        <f t="shared" si="58"/>
        <v>557.30815050387821</v>
      </c>
      <c r="J852" s="368">
        <f t="shared" si="59"/>
        <v>557.30815050387821</v>
      </c>
    </row>
    <row r="853" spans="1:10" ht="15">
      <c r="A853" s="230">
        <v>1807</v>
      </c>
      <c r="B853" s="191" t="s">
        <v>1318</v>
      </c>
      <c r="C853" s="191"/>
      <c r="D853" s="233">
        <v>1350</v>
      </c>
      <c r="E853" s="215"/>
      <c r="F853" s="225">
        <f t="shared" si="57"/>
        <v>1350</v>
      </c>
      <c r="G853" s="130"/>
      <c r="H853" s="130"/>
      <c r="I853" s="368">
        <f t="shared" si="58"/>
        <v>690.24403961489497</v>
      </c>
      <c r="J853" s="368">
        <f t="shared" si="59"/>
        <v>690.24403961489497</v>
      </c>
    </row>
    <row r="854" spans="1:10" ht="15">
      <c r="A854" s="231"/>
      <c r="B854" s="201" t="s">
        <v>1319</v>
      </c>
      <c r="C854" s="158"/>
      <c r="D854" s="232"/>
      <c r="E854" s="232"/>
      <c r="F854" s="232"/>
      <c r="G854" s="158"/>
      <c r="H854" s="158"/>
      <c r="I854" s="368"/>
      <c r="J854" s="368"/>
    </row>
    <row r="855" spans="1:10" ht="15">
      <c r="A855" s="230">
        <v>1808</v>
      </c>
      <c r="B855" s="191" t="s">
        <v>1320</v>
      </c>
      <c r="C855" s="191"/>
      <c r="D855" s="233">
        <v>480</v>
      </c>
      <c r="E855" s="215"/>
      <c r="F855" s="225">
        <f t="shared" si="57"/>
        <v>480</v>
      </c>
      <c r="G855" s="130"/>
      <c r="H855" s="130"/>
      <c r="I855" s="368">
        <f t="shared" si="58"/>
        <v>245.42010297418489</v>
      </c>
      <c r="J855" s="368">
        <f t="shared" si="59"/>
        <v>245.42010297418489</v>
      </c>
    </row>
    <row r="856" spans="1:10" ht="15">
      <c r="A856" s="230">
        <v>1809</v>
      </c>
      <c r="B856" s="191" t="s">
        <v>1321</v>
      </c>
      <c r="C856" s="191"/>
      <c r="D856" s="233">
        <v>990</v>
      </c>
      <c r="E856" s="215"/>
      <c r="F856" s="225">
        <f t="shared" si="57"/>
        <v>990</v>
      </c>
      <c r="G856" s="130"/>
      <c r="H856" s="130"/>
      <c r="I856" s="368">
        <f t="shared" si="58"/>
        <v>506.17896238425629</v>
      </c>
      <c r="J856" s="368">
        <f t="shared" si="59"/>
        <v>506.17896238425629</v>
      </c>
    </row>
    <row r="857" spans="1:10" ht="15">
      <c r="A857" s="231"/>
      <c r="B857" s="201" t="s">
        <v>1322</v>
      </c>
      <c r="C857" s="158"/>
      <c r="D857" s="232"/>
      <c r="E857" s="232"/>
      <c r="F857" s="232"/>
      <c r="G857" s="158"/>
      <c r="H857" s="158"/>
      <c r="I857" s="368"/>
      <c r="J857" s="368"/>
    </row>
    <row r="858" spans="1:10" ht="15">
      <c r="A858" s="230">
        <v>1810</v>
      </c>
      <c r="B858" s="191" t="s">
        <v>1323</v>
      </c>
      <c r="C858" s="191"/>
      <c r="D858" s="233">
        <v>30</v>
      </c>
      <c r="E858" s="215"/>
      <c r="F858" s="225">
        <f t="shared" si="57"/>
        <v>30</v>
      </c>
      <c r="G858" s="130"/>
      <c r="H858" s="130"/>
      <c r="I858" s="368">
        <f t="shared" si="58"/>
        <v>15.338756435886555</v>
      </c>
      <c r="J858" s="368">
        <f t="shared" si="59"/>
        <v>15.338756435886555</v>
      </c>
    </row>
    <row r="859" spans="1:10" ht="15">
      <c r="A859" s="230">
        <v>1811</v>
      </c>
      <c r="B859" s="191" t="s">
        <v>1324</v>
      </c>
      <c r="C859" s="191"/>
      <c r="D859" s="233">
        <v>30</v>
      </c>
      <c r="E859" s="215"/>
      <c r="F859" s="225">
        <f t="shared" si="57"/>
        <v>30</v>
      </c>
      <c r="G859" s="130"/>
      <c r="H859" s="130"/>
      <c r="I859" s="368">
        <f t="shared" si="58"/>
        <v>15.338756435886555</v>
      </c>
      <c r="J859" s="368">
        <f t="shared" si="59"/>
        <v>15.338756435886555</v>
      </c>
    </row>
    <row r="860" spans="1:10" ht="15">
      <c r="A860" s="230">
        <v>1812</v>
      </c>
      <c r="B860" s="191" t="s">
        <v>1325</v>
      </c>
      <c r="C860" s="191"/>
      <c r="D860" s="233">
        <v>30</v>
      </c>
      <c r="E860" s="215"/>
      <c r="F860" s="225">
        <f t="shared" si="57"/>
        <v>30</v>
      </c>
      <c r="G860" s="130"/>
      <c r="H860" s="130"/>
      <c r="I860" s="368">
        <f t="shared" si="58"/>
        <v>15.338756435886555</v>
      </c>
      <c r="J860" s="368">
        <f t="shared" si="59"/>
        <v>15.338756435886555</v>
      </c>
    </row>
    <row r="861" spans="1:10" ht="15">
      <c r="A861" s="230">
        <v>1813</v>
      </c>
      <c r="B861" s="191" t="s">
        <v>1326</v>
      </c>
      <c r="C861" s="191"/>
      <c r="D861" s="233">
        <v>30</v>
      </c>
      <c r="E861" s="215"/>
      <c r="F861" s="225">
        <f t="shared" si="57"/>
        <v>30</v>
      </c>
      <c r="G861" s="130"/>
      <c r="H861" s="130"/>
      <c r="I861" s="368">
        <f t="shared" si="58"/>
        <v>15.338756435886555</v>
      </c>
      <c r="J861" s="368">
        <f t="shared" si="59"/>
        <v>15.338756435886555</v>
      </c>
    </row>
    <row r="862" spans="1:10" ht="15">
      <c r="A862" s="230">
        <v>1814</v>
      </c>
      <c r="B862" s="191" t="s">
        <v>1327</v>
      </c>
      <c r="C862" s="191"/>
      <c r="D862" s="233">
        <v>30</v>
      </c>
      <c r="E862" s="215"/>
      <c r="F862" s="225">
        <f t="shared" si="57"/>
        <v>30</v>
      </c>
      <c r="G862" s="130"/>
      <c r="H862" s="130"/>
      <c r="I862" s="368">
        <f t="shared" si="58"/>
        <v>15.338756435886555</v>
      </c>
      <c r="J862" s="368">
        <f t="shared" si="59"/>
        <v>15.338756435886555</v>
      </c>
    </row>
    <row r="863" spans="1:10" ht="15">
      <c r="A863" s="230">
        <v>1815</v>
      </c>
      <c r="B863" s="191" t="s">
        <v>1328</v>
      </c>
      <c r="C863" s="191"/>
      <c r="D863" s="233">
        <v>60</v>
      </c>
      <c r="E863" s="215"/>
      <c r="F863" s="225">
        <f t="shared" si="57"/>
        <v>60</v>
      </c>
      <c r="G863" s="130"/>
      <c r="H863" s="130"/>
      <c r="I863" s="368">
        <f t="shared" si="58"/>
        <v>30.677512871773111</v>
      </c>
      <c r="J863" s="368">
        <f t="shared" si="59"/>
        <v>30.677512871773111</v>
      </c>
    </row>
    <row r="864" spans="1:10" ht="15">
      <c r="A864" s="230">
        <v>1816</v>
      </c>
      <c r="B864" s="191" t="s">
        <v>1329</v>
      </c>
      <c r="C864" s="191"/>
      <c r="D864" s="233">
        <v>60</v>
      </c>
      <c r="E864" s="215"/>
      <c r="F864" s="225">
        <f t="shared" si="57"/>
        <v>60</v>
      </c>
      <c r="G864" s="130"/>
      <c r="H864" s="130"/>
      <c r="I864" s="368">
        <f t="shared" si="58"/>
        <v>30.677512871773111</v>
      </c>
      <c r="J864" s="368">
        <f t="shared" si="59"/>
        <v>30.677512871773111</v>
      </c>
    </row>
    <row r="865" spans="1:10" ht="15">
      <c r="A865" s="230">
        <v>1817</v>
      </c>
      <c r="B865" s="191" t="s">
        <v>1330</v>
      </c>
      <c r="C865" s="191"/>
      <c r="D865" s="233">
        <v>60</v>
      </c>
      <c r="E865" s="215"/>
      <c r="F865" s="225">
        <f t="shared" si="57"/>
        <v>60</v>
      </c>
      <c r="G865" s="130"/>
      <c r="H865" s="130"/>
      <c r="I865" s="368">
        <f t="shared" si="58"/>
        <v>30.677512871773111</v>
      </c>
      <c r="J865" s="368">
        <f t="shared" si="59"/>
        <v>30.677512871773111</v>
      </c>
    </row>
    <row r="866" spans="1:10" ht="15">
      <c r="A866" s="230">
        <v>1818</v>
      </c>
      <c r="B866" s="191" t="s">
        <v>1331</v>
      </c>
      <c r="C866" s="191"/>
      <c r="D866" s="233">
        <v>60</v>
      </c>
      <c r="E866" s="215"/>
      <c r="F866" s="225">
        <f t="shared" si="57"/>
        <v>60</v>
      </c>
      <c r="G866" s="130"/>
      <c r="H866" s="130"/>
      <c r="I866" s="368">
        <f t="shared" si="58"/>
        <v>30.677512871773111</v>
      </c>
      <c r="J866" s="368">
        <f t="shared" si="59"/>
        <v>30.677512871773111</v>
      </c>
    </row>
    <row r="867" spans="1:10" ht="30">
      <c r="A867" s="230">
        <v>1819</v>
      </c>
      <c r="B867" s="191" t="s">
        <v>1332</v>
      </c>
      <c r="C867" s="191"/>
      <c r="D867" s="233">
        <v>100</v>
      </c>
      <c r="E867" s="215"/>
      <c r="F867" s="225">
        <f t="shared" si="57"/>
        <v>100</v>
      </c>
      <c r="G867" s="130"/>
      <c r="H867" s="130"/>
      <c r="I867" s="368">
        <f t="shared" si="58"/>
        <v>51.129188119621851</v>
      </c>
      <c r="J867" s="368">
        <f t="shared" si="59"/>
        <v>51.129188119621851</v>
      </c>
    </row>
    <row r="868" spans="1:10" ht="30">
      <c r="A868" s="230">
        <v>1820</v>
      </c>
      <c r="B868" s="191" t="s">
        <v>1333</v>
      </c>
      <c r="C868" s="191"/>
      <c r="D868" s="233">
        <v>100</v>
      </c>
      <c r="E868" s="215"/>
      <c r="F868" s="225">
        <f t="shared" si="57"/>
        <v>100</v>
      </c>
      <c r="G868" s="130"/>
      <c r="H868" s="130"/>
      <c r="I868" s="368">
        <f t="shared" si="58"/>
        <v>51.129188119621851</v>
      </c>
      <c r="J868" s="368">
        <f t="shared" si="59"/>
        <v>51.129188119621851</v>
      </c>
    </row>
    <row r="869" spans="1:10" ht="30">
      <c r="A869" s="230">
        <v>1821</v>
      </c>
      <c r="B869" s="191" t="s">
        <v>1334</v>
      </c>
      <c r="C869" s="191"/>
      <c r="D869" s="233">
        <v>100</v>
      </c>
      <c r="E869" s="215"/>
      <c r="F869" s="225">
        <f t="shared" si="57"/>
        <v>100</v>
      </c>
      <c r="G869" s="130"/>
      <c r="H869" s="130"/>
      <c r="I869" s="368">
        <f t="shared" si="58"/>
        <v>51.129188119621851</v>
      </c>
      <c r="J869" s="368">
        <f t="shared" si="59"/>
        <v>51.129188119621851</v>
      </c>
    </row>
    <row r="870" spans="1:10" ht="30">
      <c r="A870" s="230">
        <v>1822</v>
      </c>
      <c r="B870" s="191" t="s">
        <v>1335</v>
      </c>
      <c r="C870" s="191"/>
      <c r="D870" s="233">
        <v>250</v>
      </c>
      <c r="E870" s="215"/>
      <c r="F870" s="225">
        <f t="shared" si="57"/>
        <v>250</v>
      </c>
      <c r="G870" s="130"/>
      <c r="H870" s="130"/>
      <c r="I870" s="368">
        <f t="shared" si="58"/>
        <v>127.82297029905462</v>
      </c>
      <c r="J870" s="368">
        <f t="shared" si="59"/>
        <v>127.82297029905462</v>
      </c>
    </row>
    <row r="871" spans="1:10" ht="30">
      <c r="A871" s="230">
        <v>1823</v>
      </c>
      <c r="B871" s="191" t="s">
        <v>1336</v>
      </c>
      <c r="C871" s="191"/>
      <c r="D871" s="233">
        <v>250</v>
      </c>
      <c r="E871" s="215"/>
      <c r="F871" s="225">
        <f t="shared" si="57"/>
        <v>250</v>
      </c>
      <c r="G871" s="130"/>
      <c r="H871" s="130"/>
      <c r="I871" s="368">
        <f t="shared" si="58"/>
        <v>127.82297029905462</v>
      </c>
      <c r="J871" s="368">
        <f t="shared" si="59"/>
        <v>127.82297029905462</v>
      </c>
    </row>
    <row r="872" spans="1:10" ht="30">
      <c r="A872" s="230">
        <v>1824</v>
      </c>
      <c r="B872" s="191" t="s">
        <v>1337</v>
      </c>
      <c r="C872" s="191"/>
      <c r="D872" s="233">
        <v>250</v>
      </c>
      <c r="E872" s="215"/>
      <c r="F872" s="225">
        <f t="shared" si="57"/>
        <v>250</v>
      </c>
      <c r="G872" s="130"/>
      <c r="H872" s="130"/>
      <c r="I872" s="368">
        <f t="shared" si="58"/>
        <v>127.82297029905462</v>
      </c>
      <c r="J872" s="368">
        <f t="shared" si="59"/>
        <v>127.82297029905462</v>
      </c>
    </row>
    <row r="873" spans="1:10" ht="15">
      <c r="A873" s="230">
        <v>1825</v>
      </c>
      <c r="B873" s="191" t="s">
        <v>1338</v>
      </c>
      <c r="C873" s="191"/>
      <c r="D873" s="233">
        <v>200</v>
      </c>
      <c r="E873" s="215"/>
      <c r="F873" s="225">
        <f t="shared" si="57"/>
        <v>200</v>
      </c>
      <c r="G873" s="130"/>
      <c r="H873" s="130"/>
      <c r="I873" s="368">
        <f t="shared" si="58"/>
        <v>102.2583762392437</v>
      </c>
      <c r="J873" s="368">
        <f t="shared" si="59"/>
        <v>102.2583762392437</v>
      </c>
    </row>
    <row r="874" spans="1:10" ht="15">
      <c r="A874" s="230">
        <v>1826</v>
      </c>
      <c r="B874" s="191" t="s">
        <v>1339</v>
      </c>
      <c r="C874" s="191"/>
      <c r="D874" s="233">
        <v>200</v>
      </c>
      <c r="E874" s="215"/>
      <c r="F874" s="225">
        <f t="shared" si="57"/>
        <v>200</v>
      </c>
      <c r="G874" s="130"/>
      <c r="H874" s="130"/>
      <c r="I874" s="368">
        <f t="shared" si="58"/>
        <v>102.2583762392437</v>
      </c>
      <c r="J874" s="368">
        <f t="shared" si="59"/>
        <v>102.2583762392437</v>
      </c>
    </row>
    <row r="875" spans="1:10" ht="15">
      <c r="A875" s="230">
        <v>1827</v>
      </c>
      <c r="B875" s="191" t="s">
        <v>1340</v>
      </c>
      <c r="C875" s="191"/>
      <c r="D875" s="233">
        <v>200</v>
      </c>
      <c r="E875" s="215"/>
      <c r="F875" s="225">
        <f t="shared" si="57"/>
        <v>200</v>
      </c>
      <c r="G875" s="130"/>
      <c r="H875" s="130"/>
      <c r="I875" s="368">
        <f t="shared" si="58"/>
        <v>102.2583762392437</v>
      </c>
      <c r="J875" s="368">
        <f t="shared" si="59"/>
        <v>102.2583762392437</v>
      </c>
    </row>
    <row r="876" spans="1:10" ht="15">
      <c r="A876" s="230">
        <v>1828</v>
      </c>
      <c r="B876" s="191" t="s">
        <v>1341</v>
      </c>
      <c r="C876" s="191"/>
      <c r="D876" s="233">
        <v>200</v>
      </c>
      <c r="E876" s="215"/>
      <c r="F876" s="225">
        <f t="shared" si="57"/>
        <v>200</v>
      </c>
      <c r="G876" s="130"/>
      <c r="H876" s="130"/>
      <c r="I876" s="368">
        <f t="shared" si="58"/>
        <v>102.2583762392437</v>
      </c>
      <c r="J876" s="368">
        <f t="shared" si="59"/>
        <v>102.2583762392437</v>
      </c>
    </row>
    <row r="877" spans="1:10" ht="30">
      <c r="A877" s="230">
        <v>1829</v>
      </c>
      <c r="B877" s="191" t="s">
        <v>1342</v>
      </c>
      <c r="C877" s="191"/>
      <c r="D877" s="233">
        <v>275</v>
      </c>
      <c r="E877" s="215"/>
      <c r="F877" s="225">
        <f t="shared" si="57"/>
        <v>275</v>
      </c>
      <c r="G877" s="130"/>
      <c r="H877" s="130"/>
      <c r="I877" s="368">
        <f t="shared" si="58"/>
        <v>140.60526732896008</v>
      </c>
      <c r="J877" s="368">
        <f t="shared" si="59"/>
        <v>140.60526732896008</v>
      </c>
    </row>
    <row r="878" spans="1:10" ht="30">
      <c r="A878" s="230">
        <v>1830</v>
      </c>
      <c r="B878" s="191" t="s">
        <v>1343</v>
      </c>
      <c r="C878" s="191"/>
      <c r="D878" s="233">
        <v>275</v>
      </c>
      <c r="E878" s="215"/>
      <c r="F878" s="225">
        <f t="shared" si="57"/>
        <v>275</v>
      </c>
      <c r="G878" s="130"/>
      <c r="H878" s="130"/>
      <c r="I878" s="368">
        <f t="shared" si="58"/>
        <v>140.60526732896008</v>
      </c>
      <c r="J878" s="368">
        <f t="shared" si="59"/>
        <v>140.60526732896008</v>
      </c>
    </row>
    <row r="879" spans="1:10" ht="30">
      <c r="A879" s="230">
        <v>1831</v>
      </c>
      <c r="B879" s="191" t="s">
        <v>1344</v>
      </c>
      <c r="C879" s="191"/>
      <c r="D879" s="233">
        <v>275</v>
      </c>
      <c r="E879" s="215"/>
      <c r="F879" s="225">
        <f t="shared" si="57"/>
        <v>275</v>
      </c>
      <c r="G879" s="130"/>
      <c r="H879" s="130"/>
      <c r="I879" s="368">
        <f t="shared" si="58"/>
        <v>140.60526732896008</v>
      </c>
      <c r="J879" s="368">
        <f t="shared" si="59"/>
        <v>140.60526732896008</v>
      </c>
    </row>
    <row r="880" spans="1:10" ht="30">
      <c r="A880" s="230">
        <v>1832</v>
      </c>
      <c r="B880" s="191" t="s">
        <v>1345</v>
      </c>
      <c r="C880" s="191"/>
      <c r="D880" s="233">
        <v>350</v>
      </c>
      <c r="E880" s="215"/>
      <c r="F880" s="225">
        <f t="shared" si="57"/>
        <v>350</v>
      </c>
      <c r="G880" s="130"/>
      <c r="H880" s="130"/>
      <c r="I880" s="368">
        <f t="shared" si="58"/>
        <v>178.95215841867648</v>
      </c>
      <c r="J880" s="368">
        <f t="shared" si="59"/>
        <v>178.95215841867648</v>
      </c>
    </row>
    <row r="881" spans="1:10" ht="15">
      <c r="A881" s="231"/>
      <c r="B881" s="201" t="s">
        <v>1032</v>
      </c>
      <c r="C881" s="158"/>
      <c r="D881" s="232"/>
      <c r="E881" s="232"/>
      <c r="F881" s="232"/>
      <c r="G881" s="158"/>
      <c r="H881" s="158"/>
      <c r="I881" s="368"/>
      <c r="J881" s="368"/>
    </row>
    <row r="882" spans="1:10" ht="45">
      <c r="A882" s="230">
        <v>1833</v>
      </c>
      <c r="B882" s="130" t="s">
        <v>1346</v>
      </c>
      <c r="C882" s="130"/>
      <c r="D882" s="225">
        <v>2080</v>
      </c>
      <c r="E882" s="215"/>
      <c r="F882" s="225">
        <f t="shared" si="57"/>
        <v>2080</v>
      </c>
      <c r="G882" s="130" t="s">
        <v>1347</v>
      </c>
      <c r="H882" s="130"/>
      <c r="I882" s="368">
        <f t="shared" si="58"/>
        <v>1063.4871128881346</v>
      </c>
      <c r="J882" s="368">
        <f t="shared" si="59"/>
        <v>1063.4871128881346</v>
      </c>
    </row>
    <row r="883" spans="1:10" ht="15">
      <c r="A883" s="231"/>
      <c r="B883" s="158"/>
      <c r="C883" s="158"/>
      <c r="D883" s="232"/>
      <c r="E883" s="232"/>
      <c r="F883" s="232"/>
      <c r="G883" s="158"/>
      <c r="H883" s="158"/>
      <c r="I883" s="368"/>
      <c r="J883" s="368"/>
    </row>
    <row r="884" spans="1:10" ht="15">
      <c r="A884" s="230">
        <v>1834</v>
      </c>
      <c r="B884" s="130" t="s">
        <v>758</v>
      </c>
      <c r="C884" s="130" t="s">
        <v>98</v>
      </c>
      <c r="D884" s="225">
        <v>2140</v>
      </c>
      <c r="E884" s="215"/>
      <c r="F884" s="225">
        <f t="shared" si="57"/>
        <v>2140</v>
      </c>
      <c r="G884" s="130"/>
      <c r="H884" s="130"/>
      <c r="I884" s="368">
        <f t="shared" si="58"/>
        <v>1094.1646257599075</v>
      </c>
      <c r="J884" s="368">
        <f t="shared" si="59"/>
        <v>1094.1646257599075</v>
      </c>
    </row>
    <row r="885" spans="1:10" ht="15">
      <c r="A885" s="231"/>
      <c r="B885" s="158"/>
      <c r="C885" s="158"/>
      <c r="D885" s="232"/>
      <c r="E885" s="232"/>
      <c r="F885" s="232"/>
      <c r="G885" s="158"/>
      <c r="H885" s="158"/>
      <c r="I885" s="368"/>
      <c r="J885" s="368"/>
    </row>
    <row r="886" spans="1:10" ht="90">
      <c r="A886" s="230">
        <v>1835</v>
      </c>
      <c r="B886" s="130" t="s">
        <v>1348</v>
      </c>
      <c r="C886" s="130" t="s">
        <v>1349</v>
      </c>
      <c r="D886" s="225">
        <v>34500</v>
      </c>
      <c r="E886" s="215">
        <v>32000</v>
      </c>
      <c r="F886" s="225">
        <f t="shared" si="57"/>
        <v>2500</v>
      </c>
      <c r="G886" s="130" t="s">
        <v>1350</v>
      </c>
      <c r="H886" s="130"/>
      <c r="I886" s="368">
        <f t="shared" si="58"/>
        <v>17639.569901269537</v>
      </c>
      <c r="J886" s="368">
        <f t="shared" si="59"/>
        <v>1278.2297029905462</v>
      </c>
    </row>
    <row r="887" spans="1:10" ht="90">
      <c r="A887" s="230">
        <v>1836</v>
      </c>
      <c r="B887" s="130" t="s">
        <v>1351</v>
      </c>
      <c r="C887" s="130" t="s">
        <v>1349</v>
      </c>
      <c r="D887" s="225">
        <v>32000</v>
      </c>
      <c r="E887" s="215">
        <v>32000</v>
      </c>
      <c r="F887" s="225">
        <f t="shared" ref="F887:F960" si="60">D887-E887</f>
        <v>0</v>
      </c>
      <c r="G887" s="130" t="s">
        <v>1352</v>
      </c>
      <c r="H887" s="130"/>
      <c r="I887" s="368">
        <f t="shared" si="58"/>
        <v>16361.340198278991</v>
      </c>
      <c r="J887" s="368">
        <f t="shared" si="59"/>
        <v>0</v>
      </c>
    </row>
    <row r="888" spans="1:10" ht="90">
      <c r="A888" s="230">
        <v>1837</v>
      </c>
      <c r="B888" s="130" t="s">
        <v>1353</v>
      </c>
      <c r="C888" s="130" t="s">
        <v>1349</v>
      </c>
      <c r="D888" s="225">
        <v>37000</v>
      </c>
      <c r="E888" s="215">
        <v>32000</v>
      </c>
      <c r="F888" s="225">
        <f t="shared" si="60"/>
        <v>5000</v>
      </c>
      <c r="G888" s="130" t="s">
        <v>1354</v>
      </c>
      <c r="H888" s="130"/>
      <c r="I888" s="368">
        <f t="shared" si="58"/>
        <v>18917.799604260083</v>
      </c>
      <c r="J888" s="368">
        <f t="shared" si="59"/>
        <v>2556.4594059810925</v>
      </c>
    </row>
    <row r="889" spans="1:10" ht="90">
      <c r="A889" s="230">
        <v>1838</v>
      </c>
      <c r="B889" s="130" t="s">
        <v>1355</v>
      </c>
      <c r="C889" s="130" t="s">
        <v>1349</v>
      </c>
      <c r="D889" s="225">
        <v>41900</v>
      </c>
      <c r="E889" s="215">
        <v>32000</v>
      </c>
      <c r="F889" s="225">
        <f t="shared" si="60"/>
        <v>9900</v>
      </c>
      <c r="G889" s="130" t="s">
        <v>1356</v>
      </c>
      <c r="H889" s="130"/>
      <c r="I889" s="368">
        <f t="shared" si="58"/>
        <v>21423.129822121555</v>
      </c>
      <c r="J889" s="368">
        <f t="shared" si="59"/>
        <v>5061.7896238425628</v>
      </c>
    </row>
    <row r="890" spans="1:10" ht="90">
      <c r="A890" s="230">
        <v>1839</v>
      </c>
      <c r="B890" s="130" t="s">
        <v>1357</v>
      </c>
      <c r="C890" s="130" t="s">
        <v>1349</v>
      </c>
      <c r="D890" s="225">
        <v>41900</v>
      </c>
      <c r="E890" s="215">
        <v>32000</v>
      </c>
      <c r="F890" s="225">
        <f t="shared" si="60"/>
        <v>9900</v>
      </c>
      <c r="G890" s="130" t="s">
        <v>1358</v>
      </c>
      <c r="H890" s="130"/>
      <c r="I890" s="368">
        <f t="shared" si="58"/>
        <v>21423.129822121555</v>
      </c>
      <c r="J890" s="368">
        <f t="shared" si="59"/>
        <v>5061.7896238425628</v>
      </c>
    </row>
    <row r="891" spans="1:10" ht="15">
      <c r="A891" s="234"/>
      <c r="B891" s="216"/>
      <c r="C891" s="216"/>
      <c r="D891" s="235"/>
      <c r="E891" s="235"/>
      <c r="F891" s="235"/>
      <c r="G891" s="216"/>
      <c r="H891" s="216"/>
      <c r="I891" s="368"/>
      <c r="J891" s="368"/>
    </row>
    <row r="892" spans="1:10" ht="15">
      <c r="A892" s="230">
        <v>1840</v>
      </c>
      <c r="B892" s="130" t="s">
        <v>1359</v>
      </c>
      <c r="C892" s="130"/>
      <c r="D892" s="225">
        <v>3300</v>
      </c>
      <c r="E892" s="215">
        <v>3300</v>
      </c>
      <c r="F892" s="225">
        <f t="shared" si="60"/>
        <v>0</v>
      </c>
      <c r="G892" s="236" t="s">
        <v>1360</v>
      </c>
      <c r="H892" s="130"/>
      <c r="I892" s="368">
        <f t="shared" si="58"/>
        <v>1687.2632079475211</v>
      </c>
      <c r="J892" s="368">
        <f t="shared" si="59"/>
        <v>0</v>
      </c>
    </row>
    <row r="893" spans="1:10" ht="15">
      <c r="A893" s="230">
        <v>1841</v>
      </c>
      <c r="B893" s="130" t="s">
        <v>1361</v>
      </c>
      <c r="C893" s="130"/>
      <c r="D893" s="225">
        <v>1899.96</v>
      </c>
      <c r="E893" s="215">
        <v>1900</v>
      </c>
      <c r="F893" s="227">
        <f t="shared" si="60"/>
        <v>-3.999999999996362E-2</v>
      </c>
      <c r="G893" s="130" t="s">
        <v>1362</v>
      </c>
      <c r="H893" s="130"/>
      <c r="I893" s="368">
        <f t="shared" si="58"/>
        <v>971.43412259756735</v>
      </c>
      <c r="J893" s="368">
        <f t="shared" si="59"/>
        <v>-2.0451675247830141E-2</v>
      </c>
    </row>
    <row r="894" spans="1:10" ht="15">
      <c r="A894" s="234"/>
      <c r="B894" s="208" t="s">
        <v>1107</v>
      </c>
      <c r="C894" s="216"/>
      <c r="D894" s="235"/>
      <c r="E894" s="235"/>
      <c r="F894" s="237"/>
      <c r="G894" s="216"/>
      <c r="H894" s="216"/>
      <c r="I894" s="368"/>
      <c r="J894" s="368"/>
    </row>
    <row r="895" spans="1:10" ht="45.75" customHeight="1">
      <c r="A895" s="230">
        <v>1842</v>
      </c>
      <c r="B895" s="130" t="s">
        <v>1363</v>
      </c>
      <c r="C895" s="130"/>
      <c r="D895" s="225">
        <v>1980</v>
      </c>
      <c r="E895" s="215"/>
      <c r="F895" s="225">
        <f t="shared" si="60"/>
        <v>1980</v>
      </c>
      <c r="G895" s="130"/>
      <c r="H895" s="130"/>
      <c r="I895" s="368">
        <f t="shared" si="58"/>
        <v>1012.3579247685126</v>
      </c>
      <c r="J895" s="368">
        <f t="shared" si="59"/>
        <v>1012.3579247685126</v>
      </c>
    </row>
    <row r="896" spans="1:10" ht="60">
      <c r="A896" s="230">
        <v>1843</v>
      </c>
      <c r="B896" s="130" t="s">
        <v>1364</v>
      </c>
      <c r="C896" s="130"/>
      <c r="D896" s="225">
        <v>1980</v>
      </c>
      <c r="E896" s="215"/>
      <c r="F896" s="225">
        <f t="shared" si="60"/>
        <v>1980</v>
      </c>
      <c r="G896" s="130"/>
      <c r="H896" s="130"/>
      <c r="I896" s="368">
        <f t="shared" si="58"/>
        <v>1012.3579247685126</v>
      </c>
      <c r="J896" s="368">
        <f t="shared" si="59"/>
        <v>1012.3579247685126</v>
      </c>
    </row>
    <row r="897" spans="1:10" ht="45">
      <c r="A897" s="230">
        <v>1844</v>
      </c>
      <c r="B897" s="130" t="s">
        <v>1365</v>
      </c>
      <c r="C897" s="130"/>
      <c r="D897" s="225">
        <v>1680</v>
      </c>
      <c r="E897" s="215"/>
      <c r="F897" s="225">
        <f t="shared" si="60"/>
        <v>1680</v>
      </c>
      <c r="G897" s="130"/>
      <c r="H897" s="130"/>
      <c r="I897" s="368">
        <f t="shared" si="58"/>
        <v>858.97036040964713</v>
      </c>
      <c r="J897" s="368">
        <f t="shared" si="59"/>
        <v>858.97036040964713</v>
      </c>
    </row>
    <row r="898" spans="1:10" ht="45">
      <c r="A898" s="230">
        <v>1845</v>
      </c>
      <c r="B898" s="130" t="s">
        <v>1366</v>
      </c>
      <c r="C898" s="130"/>
      <c r="D898" s="225">
        <v>1980</v>
      </c>
      <c r="E898" s="215"/>
      <c r="F898" s="225">
        <f t="shared" si="60"/>
        <v>1980</v>
      </c>
      <c r="G898" s="130"/>
      <c r="H898" s="130"/>
      <c r="I898" s="368">
        <f t="shared" si="58"/>
        <v>1012.3579247685126</v>
      </c>
      <c r="J898" s="368">
        <f t="shared" si="59"/>
        <v>1012.3579247685126</v>
      </c>
    </row>
    <row r="899" spans="1:10" ht="60">
      <c r="A899" s="230">
        <v>1846</v>
      </c>
      <c r="B899" s="130" t="s">
        <v>1367</v>
      </c>
      <c r="C899" s="130"/>
      <c r="D899" s="225">
        <v>1260</v>
      </c>
      <c r="E899" s="215"/>
      <c r="F899" s="225">
        <f t="shared" si="60"/>
        <v>1260</v>
      </c>
      <c r="G899" s="130"/>
      <c r="H899" s="130"/>
      <c r="I899" s="368">
        <f t="shared" si="58"/>
        <v>644.22777030723535</v>
      </c>
      <c r="J899" s="368">
        <f t="shared" si="59"/>
        <v>644.22777030723535</v>
      </c>
    </row>
    <row r="900" spans="1:10" ht="15">
      <c r="A900" s="234"/>
      <c r="B900" s="208" t="s">
        <v>1368</v>
      </c>
      <c r="C900" s="216"/>
      <c r="D900" s="235"/>
      <c r="E900" s="235"/>
      <c r="F900" s="235"/>
      <c r="G900" s="216"/>
      <c r="H900" s="216"/>
      <c r="I900" s="368"/>
      <c r="J900" s="368"/>
    </row>
    <row r="901" spans="1:10" ht="15">
      <c r="A901" s="230">
        <v>1847</v>
      </c>
      <c r="B901" s="130" t="s">
        <v>1369</v>
      </c>
      <c r="C901" s="130" t="s">
        <v>1370</v>
      </c>
      <c r="D901" s="225">
        <v>1000</v>
      </c>
      <c r="E901" s="215"/>
      <c r="F901" s="225">
        <f t="shared" si="60"/>
        <v>1000</v>
      </c>
      <c r="G901" s="130"/>
      <c r="H901" s="130"/>
      <c r="I901" s="368">
        <f t="shared" ref="I901:I963" si="61">D901/I$2</f>
        <v>511.29188119621847</v>
      </c>
      <c r="J901" s="368">
        <f t="shared" ref="J901:J963" si="62">F901/J$2</f>
        <v>511.29188119621847</v>
      </c>
    </row>
    <row r="902" spans="1:10" ht="15">
      <c r="A902" s="230">
        <v>1848</v>
      </c>
      <c r="B902" s="130" t="s">
        <v>1371</v>
      </c>
      <c r="C902" s="130" t="s">
        <v>1370</v>
      </c>
      <c r="D902" s="225">
        <v>1000</v>
      </c>
      <c r="E902" s="215"/>
      <c r="F902" s="225">
        <f t="shared" si="60"/>
        <v>1000</v>
      </c>
      <c r="G902" s="130"/>
      <c r="H902" s="130"/>
      <c r="I902" s="368">
        <f t="shared" si="61"/>
        <v>511.29188119621847</v>
      </c>
      <c r="J902" s="368">
        <f t="shared" si="62"/>
        <v>511.29188119621847</v>
      </c>
    </row>
    <row r="903" spans="1:10" ht="15">
      <c r="A903" s="230">
        <v>1849</v>
      </c>
      <c r="B903" s="130" t="s">
        <v>1372</v>
      </c>
      <c r="C903" s="130" t="s">
        <v>1370</v>
      </c>
      <c r="D903" s="225">
        <v>1000</v>
      </c>
      <c r="E903" s="215"/>
      <c r="F903" s="225">
        <f t="shared" si="60"/>
        <v>1000</v>
      </c>
      <c r="G903" s="130"/>
      <c r="H903" s="130"/>
      <c r="I903" s="368">
        <f t="shared" si="61"/>
        <v>511.29188119621847</v>
      </c>
      <c r="J903" s="368">
        <f t="shared" si="62"/>
        <v>511.29188119621847</v>
      </c>
    </row>
    <row r="904" spans="1:10" ht="15">
      <c r="A904" s="230">
        <v>1850</v>
      </c>
      <c r="B904" s="130" t="s">
        <v>1373</v>
      </c>
      <c r="C904" s="130" t="s">
        <v>1370</v>
      </c>
      <c r="D904" s="225">
        <v>1000</v>
      </c>
      <c r="E904" s="215"/>
      <c r="F904" s="225">
        <f t="shared" si="60"/>
        <v>1000</v>
      </c>
      <c r="G904" s="130"/>
      <c r="H904" s="130"/>
      <c r="I904" s="368">
        <f t="shared" si="61"/>
        <v>511.29188119621847</v>
      </c>
      <c r="J904" s="368">
        <f t="shared" si="62"/>
        <v>511.29188119621847</v>
      </c>
    </row>
    <row r="905" spans="1:10" ht="15">
      <c r="A905" s="230">
        <v>1851</v>
      </c>
      <c r="B905" s="130" t="s">
        <v>1374</v>
      </c>
      <c r="C905" s="130" t="s">
        <v>1370</v>
      </c>
      <c r="D905" s="225">
        <v>1000</v>
      </c>
      <c r="E905" s="215"/>
      <c r="F905" s="225">
        <f t="shared" si="60"/>
        <v>1000</v>
      </c>
      <c r="G905" s="130"/>
      <c r="H905" s="130"/>
      <c r="I905" s="368">
        <f t="shared" si="61"/>
        <v>511.29188119621847</v>
      </c>
      <c r="J905" s="368">
        <f t="shared" si="62"/>
        <v>511.29188119621847</v>
      </c>
    </row>
    <row r="906" spans="1:10" ht="30">
      <c r="A906" s="230">
        <v>1852</v>
      </c>
      <c r="B906" s="130" t="s">
        <v>1375</v>
      </c>
      <c r="C906" s="130" t="s">
        <v>1370</v>
      </c>
      <c r="D906" s="225">
        <v>1000</v>
      </c>
      <c r="E906" s="215"/>
      <c r="F906" s="225">
        <f t="shared" si="60"/>
        <v>1000</v>
      </c>
      <c r="G906" s="130"/>
      <c r="H906" s="130"/>
      <c r="I906" s="368">
        <f t="shared" si="61"/>
        <v>511.29188119621847</v>
      </c>
      <c r="J906" s="368">
        <f t="shared" si="62"/>
        <v>511.29188119621847</v>
      </c>
    </row>
    <row r="907" spans="1:10" ht="30">
      <c r="A907" s="230">
        <v>1853</v>
      </c>
      <c r="B907" s="130" t="s">
        <v>1376</v>
      </c>
      <c r="C907" s="130" t="s">
        <v>1370</v>
      </c>
      <c r="D907" s="225">
        <v>1000</v>
      </c>
      <c r="E907" s="215"/>
      <c r="F907" s="225">
        <f t="shared" si="60"/>
        <v>1000</v>
      </c>
      <c r="G907" s="130"/>
      <c r="H907" s="130"/>
      <c r="I907" s="368">
        <f t="shared" si="61"/>
        <v>511.29188119621847</v>
      </c>
      <c r="J907" s="368">
        <f t="shared" si="62"/>
        <v>511.29188119621847</v>
      </c>
    </row>
    <row r="908" spans="1:10" ht="30">
      <c r="A908" s="230">
        <v>1854</v>
      </c>
      <c r="B908" s="130" t="s">
        <v>1377</v>
      </c>
      <c r="C908" s="130" t="s">
        <v>1370</v>
      </c>
      <c r="D908" s="225">
        <v>1000</v>
      </c>
      <c r="E908" s="215"/>
      <c r="F908" s="225">
        <f t="shared" si="60"/>
        <v>1000</v>
      </c>
      <c r="G908" s="130"/>
      <c r="H908" s="130"/>
      <c r="I908" s="368">
        <f t="shared" si="61"/>
        <v>511.29188119621847</v>
      </c>
      <c r="J908" s="368">
        <f t="shared" si="62"/>
        <v>511.29188119621847</v>
      </c>
    </row>
    <row r="909" spans="1:10" ht="15">
      <c r="A909" s="230">
        <v>1855</v>
      </c>
      <c r="B909" s="130" t="s">
        <v>1378</v>
      </c>
      <c r="C909" s="130" t="s">
        <v>1370</v>
      </c>
      <c r="D909" s="225">
        <v>1000</v>
      </c>
      <c r="E909" s="215"/>
      <c r="F909" s="225">
        <f t="shared" si="60"/>
        <v>1000</v>
      </c>
      <c r="G909" s="130"/>
      <c r="H909" s="130"/>
      <c r="I909" s="368">
        <f t="shared" si="61"/>
        <v>511.29188119621847</v>
      </c>
      <c r="J909" s="368">
        <f t="shared" si="62"/>
        <v>511.29188119621847</v>
      </c>
    </row>
    <row r="910" spans="1:10" ht="15">
      <c r="A910" s="234"/>
      <c r="B910" s="208" t="s">
        <v>1379</v>
      </c>
      <c r="C910" s="216"/>
      <c r="D910" s="235"/>
      <c r="E910" s="235"/>
      <c r="F910" s="235"/>
      <c r="G910" s="216"/>
      <c r="H910" s="216"/>
      <c r="I910" s="368"/>
      <c r="J910" s="368"/>
    </row>
    <row r="911" spans="1:10" ht="15">
      <c r="A911" s="230">
        <v>1856</v>
      </c>
      <c r="B911" s="130" t="s">
        <v>1380</v>
      </c>
      <c r="C911" s="130" t="s">
        <v>1381</v>
      </c>
      <c r="D911" s="225">
        <v>1800</v>
      </c>
      <c r="E911" s="215"/>
      <c r="F911" s="225">
        <f t="shared" si="60"/>
        <v>1800</v>
      </c>
      <c r="G911" s="130"/>
      <c r="H911" s="130"/>
      <c r="I911" s="368">
        <f t="shared" si="61"/>
        <v>920.32538615319334</v>
      </c>
      <c r="J911" s="368">
        <f t="shared" si="62"/>
        <v>920.32538615319334</v>
      </c>
    </row>
    <row r="912" spans="1:10" ht="30">
      <c r="A912" s="230">
        <v>1857</v>
      </c>
      <c r="B912" s="130" t="s">
        <v>1382</v>
      </c>
      <c r="C912" s="130" t="s">
        <v>1383</v>
      </c>
      <c r="D912" s="225">
        <v>1700</v>
      </c>
      <c r="E912" s="215"/>
      <c r="F912" s="225">
        <f t="shared" si="60"/>
        <v>1700</v>
      </c>
      <c r="G912" s="130"/>
      <c r="H912" s="130"/>
      <c r="I912" s="368">
        <f t="shared" si="61"/>
        <v>869.19619803357148</v>
      </c>
      <c r="J912" s="368">
        <f t="shared" si="62"/>
        <v>869.19619803357148</v>
      </c>
    </row>
    <row r="913" spans="1:10" ht="30">
      <c r="A913" s="230">
        <v>1858</v>
      </c>
      <c r="B913" s="130" t="s">
        <v>1384</v>
      </c>
      <c r="C913" s="130" t="s">
        <v>1383</v>
      </c>
      <c r="D913" s="225">
        <v>1700</v>
      </c>
      <c r="E913" s="215"/>
      <c r="F913" s="225">
        <f t="shared" si="60"/>
        <v>1700</v>
      </c>
      <c r="G913" s="130"/>
      <c r="H913" s="130"/>
      <c r="I913" s="368">
        <f t="shared" si="61"/>
        <v>869.19619803357148</v>
      </c>
      <c r="J913" s="368">
        <f t="shared" si="62"/>
        <v>869.19619803357148</v>
      </c>
    </row>
    <row r="914" spans="1:10" ht="30">
      <c r="A914" s="230">
        <v>1859</v>
      </c>
      <c r="B914" s="130" t="s">
        <v>1385</v>
      </c>
      <c r="C914" s="130" t="s">
        <v>1386</v>
      </c>
      <c r="D914" s="225">
        <v>1800</v>
      </c>
      <c r="E914" s="215"/>
      <c r="F914" s="225">
        <f t="shared" si="60"/>
        <v>1800</v>
      </c>
      <c r="G914" s="130"/>
      <c r="H914" s="130"/>
      <c r="I914" s="368">
        <f t="shared" si="61"/>
        <v>920.32538615319334</v>
      </c>
      <c r="J914" s="368">
        <f t="shared" si="62"/>
        <v>920.32538615319334</v>
      </c>
    </row>
    <row r="915" spans="1:10" ht="30">
      <c r="A915" s="230">
        <v>1860</v>
      </c>
      <c r="B915" s="130" t="s">
        <v>1387</v>
      </c>
      <c r="C915" s="130" t="s">
        <v>1388</v>
      </c>
      <c r="D915" s="225">
        <v>1800</v>
      </c>
      <c r="E915" s="215"/>
      <c r="F915" s="225">
        <f t="shared" si="60"/>
        <v>1800</v>
      </c>
      <c r="G915" s="130"/>
      <c r="H915" s="130"/>
      <c r="I915" s="368">
        <f t="shared" si="61"/>
        <v>920.32538615319334</v>
      </c>
      <c r="J915" s="368">
        <f t="shared" si="62"/>
        <v>920.32538615319334</v>
      </c>
    </row>
    <row r="916" spans="1:10" ht="15">
      <c r="A916" s="230">
        <v>1861</v>
      </c>
      <c r="B916" s="130" t="s">
        <v>1389</v>
      </c>
      <c r="C916" s="130" t="s">
        <v>1390</v>
      </c>
      <c r="D916" s="225">
        <v>1800</v>
      </c>
      <c r="E916" s="215"/>
      <c r="F916" s="225">
        <f t="shared" si="60"/>
        <v>1800</v>
      </c>
      <c r="G916" s="130"/>
      <c r="H916" s="130"/>
      <c r="I916" s="368">
        <f t="shared" si="61"/>
        <v>920.32538615319334</v>
      </c>
      <c r="J916" s="368">
        <f t="shared" si="62"/>
        <v>920.32538615319334</v>
      </c>
    </row>
    <row r="917" spans="1:10" ht="15">
      <c r="A917" s="234"/>
      <c r="B917" s="208" t="s">
        <v>1391</v>
      </c>
      <c r="C917" s="216"/>
      <c r="D917" s="235"/>
      <c r="E917" s="235"/>
      <c r="F917" s="235"/>
      <c r="G917" s="216"/>
      <c r="H917" s="216"/>
      <c r="I917" s="368"/>
      <c r="J917" s="368"/>
    </row>
    <row r="918" spans="1:10" ht="30">
      <c r="A918" s="230">
        <v>1862</v>
      </c>
      <c r="B918" s="130" t="s">
        <v>1392</v>
      </c>
      <c r="C918" s="130" t="s">
        <v>1393</v>
      </c>
      <c r="D918" s="225">
        <v>1800</v>
      </c>
      <c r="E918" s="215"/>
      <c r="F918" s="225">
        <f t="shared" si="60"/>
        <v>1800</v>
      </c>
      <c r="G918" s="130"/>
      <c r="H918" s="130"/>
      <c r="I918" s="368">
        <f t="shared" si="61"/>
        <v>920.32538615319334</v>
      </c>
      <c r="J918" s="368">
        <f t="shared" si="62"/>
        <v>920.32538615319334</v>
      </c>
    </row>
    <row r="919" spans="1:10" ht="30">
      <c r="A919" s="230">
        <v>1863</v>
      </c>
      <c r="B919" s="130" t="s">
        <v>1394</v>
      </c>
      <c r="C919" s="130" t="s">
        <v>1395</v>
      </c>
      <c r="D919" s="225">
        <v>2160</v>
      </c>
      <c r="E919" s="215"/>
      <c r="F919" s="225">
        <f t="shared" si="60"/>
        <v>2160</v>
      </c>
      <c r="G919" s="130"/>
      <c r="H919" s="130"/>
      <c r="I919" s="368">
        <f t="shared" si="61"/>
        <v>1104.390463383832</v>
      </c>
      <c r="J919" s="368">
        <f t="shared" si="62"/>
        <v>1104.390463383832</v>
      </c>
    </row>
    <row r="920" spans="1:10" ht="30">
      <c r="A920" s="230">
        <v>1864</v>
      </c>
      <c r="B920" s="130" t="s">
        <v>1396</v>
      </c>
      <c r="C920" s="130" t="s">
        <v>1397</v>
      </c>
      <c r="D920" s="225">
        <v>2160</v>
      </c>
      <c r="E920" s="215"/>
      <c r="F920" s="225">
        <f t="shared" si="60"/>
        <v>2160</v>
      </c>
      <c r="G920" s="130"/>
      <c r="H920" s="130"/>
      <c r="I920" s="368">
        <f t="shared" si="61"/>
        <v>1104.390463383832</v>
      </c>
      <c r="J920" s="368">
        <f t="shared" si="62"/>
        <v>1104.390463383832</v>
      </c>
    </row>
    <row r="921" spans="1:10" ht="30">
      <c r="A921" s="230">
        <v>1865</v>
      </c>
      <c r="B921" s="130" t="s">
        <v>1398</v>
      </c>
      <c r="C921" s="130" t="s">
        <v>1399</v>
      </c>
      <c r="D921" s="225">
        <v>1800</v>
      </c>
      <c r="E921" s="215"/>
      <c r="F921" s="225">
        <f t="shared" si="60"/>
        <v>1800</v>
      </c>
      <c r="G921" s="130"/>
      <c r="H921" s="130"/>
      <c r="I921" s="368">
        <f t="shared" si="61"/>
        <v>920.32538615319334</v>
      </c>
      <c r="J921" s="368">
        <f t="shared" si="62"/>
        <v>920.32538615319334</v>
      </c>
    </row>
    <row r="922" spans="1:10" ht="30">
      <c r="A922" s="230">
        <v>1866</v>
      </c>
      <c r="B922" s="130" t="s">
        <v>1400</v>
      </c>
      <c r="C922" s="130" t="s">
        <v>1401</v>
      </c>
      <c r="D922" s="225">
        <v>2160</v>
      </c>
      <c r="E922" s="215"/>
      <c r="F922" s="225">
        <f t="shared" si="60"/>
        <v>2160</v>
      </c>
      <c r="G922" s="130"/>
      <c r="H922" s="130"/>
      <c r="I922" s="368">
        <f t="shared" si="61"/>
        <v>1104.390463383832</v>
      </c>
      <c r="J922" s="368">
        <f t="shared" si="62"/>
        <v>1104.390463383832</v>
      </c>
    </row>
    <row r="923" spans="1:10" ht="30">
      <c r="A923" s="230">
        <v>1867</v>
      </c>
      <c r="B923" s="130" t="s">
        <v>1402</v>
      </c>
      <c r="C923" s="130" t="s">
        <v>1403</v>
      </c>
      <c r="D923" s="225">
        <v>2160</v>
      </c>
      <c r="E923" s="215"/>
      <c r="F923" s="225">
        <f t="shared" si="60"/>
        <v>2160</v>
      </c>
      <c r="G923" s="130"/>
      <c r="H923" s="130"/>
      <c r="I923" s="368">
        <f t="shared" si="61"/>
        <v>1104.390463383832</v>
      </c>
      <c r="J923" s="368">
        <f t="shared" si="62"/>
        <v>1104.390463383832</v>
      </c>
    </row>
    <row r="924" spans="1:10" ht="30">
      <c r="A924" s="230">
        <v>1868</v>
      </c>
      <c r="B924" s="130" t="s">
        <v>1404</v>
      </c>
      <c r="C924" s="130" t="s">
        <v>1405</v>
      </c>
      <c r="D924" s="225">
        <v>2160</v>
      </c>
      <c r="E924" s="215"/>
      <c r="F924" s="225">
        <f t="shared" si="60"/>
        <v>2160</v>
      </c>
      <c r="G924" s="130"/>
      <c r="H924" s="130"/>
      <c r="I924" s="368">
        <f t="shared" si="61"/>
        <v>1104.390463383832</v>
      </c>
      <c r="J924" s="368">
        <f t="shared" si="62"/>
        <v>1104.390463383832</v>
      </c>
    </row>
    <row r="925" spans="1:10" ht="30">
      <c r="A925" s="230">
        <v>1869</v>
      </c>
      <c r="B925" s="130" t="s">
        <v>1406</v>
      </c>
      <c r="C925" s="130" t="s">
        <v>1407</v>
      </c>
      <c r="D925" s="225">
        <v>2160</v>
      </c>
      <c r="E925" s="215"/>
      <c r="F925" s="225">
        <f t="shared" si="60"/>
        <v>2160</v>
      </c>
      <c r="G925" s="130"/>
      <c r="H925" s="130"/>
      <c r="I925" s="368">
        <f t="shared" si="61"/>
        <v>1104.390463383832</v>
      </c>
      <c r="J925" s="368">
        <f t="shared" si="62"/>
        <v>1104.390463383832</v>
      </c>
    </row>
    <row r="926" spans="1:10" ht="15">
      <c r="A926" s="234"/>
      <c r="B926" s="208" t="s">
        <v>1408</v>
      </c>
      <c r="C926" s="216"/>
      <c r="D926" s="235"/>
      <c r="E926" s="235"/>
      <c r="F926" s="235"/>
      <c r="G926" s="216"/>
      <c r="H926" s="216"/>
      <c r="I926" s="368"/>
      <c r="J926" s="368"/>
    </row>
    <row r="927" spans="1:10" ht="30">
      <c r="A927" s="230">
        <v>1870</v>
      </c>
      <c r="B927" s="130" t="s">
        <v>1409</v>
      </c>
      <c r="C927" s="130" t="s">
        <v>1410</v>
      </c>
      <c r="D927" s="225">
        <v>2200</v>
      </c>
      <c r="E927" s="215"/>
      <c r="F927" s="225">
        <f t="shared" si="60"/>
        <v>2200</v>
      </c>
      <c r="G927" s="130"/>
      <c r="H927" s="130"/>
      <c r="I927" s="368">
        <f t="shared" si="61"/>
        <v>1124.8421386316807</v>
      </c>
      <c r="J927" s="368">
        <f t="shared" si="62"/>
        <v>1124.8421386316807</v>
      </c>
    </row>
    <row r="928" spans="1:10" ht="30">
      <c r="A928" s="230">
        <v>1871</v>
      </c>
      <c r="B928" s="130" t="s">
        <v>1411</v>
      </c>
      <c r="C928" s="130" t="s">
        <v>1412</v>
      </c>
      <c r="D928" s="225">
        <v>2200</v>
      </c>
      <c r="E928" s="215"/>
      <c r="F928" s="225">
        <f t="shared" si="60"/>
        <v>2200</v>
      </c>
      <c r="G928" s="130"/>
      <c r="H928" s="130"/>
      <c r="I928" s="368">
        <f t="shared" si="61"/>
        <v>1124.8421386316807</v>
      </c>
      <c r="J928" s="368">
        <f t="shared" si="62"/>
        <v>1124.8421386316807</v>
      </c>
    </row>
    <row r="929" spans="1:10" ht="30">
      <c r="A929" s="230">
        <v>1872</v>
      </c>
      <c r="B929" s="130" t="s">
        <v>1413</v>
      </c>
      <c r="C929" s="130" t="s">
        <v>1414</v>
      </c>
      <c r="D929" s="225">
        <v>2400</v>
      </c>
      <c r="E929" s="215"/>
      <c r="F929" s="225">
        <f t="shared" si="60"/>
        <v>2400</v>
      </c>
      <c r="G929" s="130"/>
      <c r="H929" s="130"/>
      <c r="I929" s="368">
        <f t="shared" si="61"/>
        <v>1227.1005148709244</v>
      </c>
      <c r="J929" s="368">
        <f t="shared" si="62"/>
        <v>1227.1005148709244</v>
      </c>
    </row>
    <row r="930" spans="1:10" ht="30">
      <c r="A930" s="230">
        <v>1873</v>
      </c>
      <c r="B930" s="130" t="s">
        <v>1415</v>
      </c>
      <c r="C930" s="130" t="s">
        <v>1416</v>
      </c>
      <c r="D930" s="225">
        <v>2400</v>
      </c>
      <c r="E930" s="215"/>
      <c r="F930" s="225">
        <f t="shared" si="60"/>
        <v>2400</v>
      </c>
      <c r="G930" s="130"/>
      <c r="H930" s="130"/>
      <c r="I930" s="368">
        <f t="shared" si="61"/>
        <v>1227.1005148709244</v>
      </c>
      <c r="J930" s="368">
        <f t="shared" si="62"/>
        <v>1227.1005148709244</v>
      </c>
    </row>
    <row r="931" spans="1:10" ht="15">
      <c r="A931" s="230">
        <v>1874</v>
      </c>
      <c r="B931" s="130" t="s">
        <v>1417</v>
      </c>
      <c r="C931" s="53">
        <v>4542</v>
      </c>
      <c r="D931" s="225">
        <v>700</v>
      </c>
      <c r="E931" s="215"/>
      <c r="F931" s="225">
        <f t="shared" si="60"/>
        <v>700</v>
      </c>
      <c r="G931" s="130"/>
      <c r="H931" s="130"/>
      <c r="I931" s="368">
        <f t="shared" si="61"/>
        <v>357.90431683735295</v>
      </c>
      <c r="J931" s="368">
        <f t="shared" si="62"/>
        <v>357.90431683735295</v>
      </c>
    </row>
    <row r="932" spans="1:10" ht="30">
      <c r="A932" s="230">
        <v>1875</v>
      </c>
      <c r="B932" s="130" t="s">
        <v>1418</v>
      </c>
      <c r="C932" s="53">
        <v>4542</v>
      </c>
      <c r="D932" s="225">
        <v>800</v>
      </c>
      <c r="E932" s="215"/>
      <c r="F932" s="225">
        <f t="shared" si="60"/>
        <v>800</v>
      </c>
      <c r="G932" s="130"/>
      <c r="H932" s="130"/>
      <c r="I932" s="368">
        <f t="shared" si="61"/>
        <v>409.03350495697481</v>
      </c>
      <c r="J932" s="368">
        <f t="shared" si="62"/>
        <v>409.03350495697481</v>
      </c>
    </row>
    <row r="933" spans="1:10" ht="15">
      <c r="A933" s="234"/>
      <c r="B933" s="208" t="s">
        <v>1419</v>
      </c>
      <c r="C933" s="238"/>
      <c r="D933" s="235"/>
      <c r="E933" s="235"/>
      <c r="F933" s="235"/>
      <c r="G933" s="216"/>
      <c r="H933" s="216"/>
      <c r="I933" s="368"/>
      <c r="J933" s="368"/>
    </row>
    <row r="934" spans="1:10" ht="15">
      <c r="A934" s="230">
        <v>1876</v>
      </c>
      <c r="B934" s="130" t="s">
        <v>1420</v>
      </c>
      <c r="C934" s="53">
        <v>7005</v>
      </c>
      <c r="D934" s="225">
        <v>1600</v>
      </c>
      <c r="E934" s="215"/>
      <c r="F934" s="225">
        <f t="shared" si="60"/>
        <v>1600</v>
      </c>
      <c r="G934" s="130"/>
      <c r="H934" s="130"/>
      <c r="I934" s="368">
        <f t="shared" si="61"/>
        <v>818.06700991394962</v>
      </c>
      <c r="J934" s="368">
        <f t="shared" si="62"/>
        <v>818.06700991394962</v>
      </c>
    </row>
    <row r="935" spans="1:10" ht="15">
      <c r="A935" s="230">
        <v>1877</v>
      </c>
      <c r="B935" s="130" t="s">
        <v>1421</v>
      </c>
      <c r="C935" s="53">
        <v>7006</v>
      </c>
      <c r="D935" s="225">
        <v>1600</v>
      </c>
      <c r="E935" s="215"/>
      <c r="F935" s="225">
        <f t="shared" si="60"/>
        <v>1600</v>
      </c>
      <c r="G935" s="130"/>
      <c r="H935" s="130"/>
      <c r="I935" s="368">
        <f t="shared" si="61"/>
        <v>818.06700991394962</v>
      </c>
      <c r="J935" s="368">
        <f t="shared" si="62"/>
        <v>818.06700991394962</v>
      </c>
    </row>
    <row r="936" spans="1:10" ht="15">
      <c r="A936" s="230">
        <v>1878</v>
      </c>
      <c r="B936" s="130" t="s">
        <v>1422</v>
      </c>
      <c r="C936" s="53">
        <v>7007</v>
      </c>
      <c r="D936" s="225">
        <v>1800</v>
      </c>
      <c r="E936" s="215"/>
      <c r="F936" s="225">
        <f t="shared" si="60"/>
        <v>1800</v>
      </c>
      <c r="G936" s="130"/>
      <c r="H936" s="130"/>
      <c r="I936" s="368">
        <f t="shared" si="61"/>
        <v>920.32538615319334</v>
      </c>
      <c r="J936" s="368">
        <f t="shared" si="62"/>
        <v>920.32538615319334</v>
      </c>
    </row>
    <row r="937" spans="1:10" ht="15">
      <c r="A937" s="230">
        <v>1879</v>
      </c>
      <c r="B937" s="130" t="s">
        <v>1423</v>
      </c>
      <c r="C937" s="53">
        <v>7008</v>
      </c>
      <c r="D937" s="225">
        <v>2000</v>
      </c>
      <c r="E937" s="215"/>
      <c r="F937" s="225">
        <f t="shared" si="60"/>
        <v>2000</v>
      </c>
      <c r="G937" s="130"/>
      <c r="H937" s="130"/>
      <c r="I937" s="368">
        <f t="shared" si="61"/>
        <v>1022.5837623924369</v>
      </c>
      <c r="J937" s="368">
        <f t="shared" si="62"/>
        <v>1022.5837623924369</v>
      </c>
    </row>
    <row r="938" spans="1:10" ht="15">
      <c r="A938" s="234"/>
      <c r="B938" s="208" t="s">
        <v>1032</v>
      </c>
      <c r="C938" s="238"/>
      <c r="D938" s="235"/>
      <c r="E938" s="235"/>
      <c r="F938" s="235"/>
      <c r="G938" s="216"/>
      <c r="H938" s="216"/>
      <c r="I938" s="368"/>
      <c r="J938" s="368"/>
    </row>
    <row r="939" spans="1:10" ht="30">
      <c r="A939" s="230">
        <v>1880</v>
      </c>
      <c r="B939" s="130" t="s">
        <v>1424</v>
      </c>
      <c r="C939" s="130"/>
      <c r="D939" s="225">
        <v>6420</v>
      </c>
      <c r="E939" s="215"/>
      <c r="F939" s="225">
        <f t="shared" si="60"/>
        <v>6420</v>
      </c>
      <c r="G939" s="130"/>
      <c r="H939" s="130"/>
      <c r="I939" s="368">
        <f t="shared" si="61"/>
        <v>3282.4938772797227</v>
      </c>
      <c r="J939" s="368">
        <f t="shared" si="62"/>
        <v>3282.4938772797227</v>
      </c>
    </row>
    <row r="940" spans="1:10" ht="15">
      <c r="A940" s="234"/>
      <c r="B940" s="208" t="s">
        <v>960</v>
      </c>
      <c r="C940" s="216"/>
      <c r="D940" s="235"/>
      <c r="E940" s="235"/>
      <c r="F940" s="235"/>
      <c r="G940" s="216"/>
      <c r="H940" s="216"/>
      <c r="I940" s="368"/>
      <c r="J940" s="368"/>
    </row>
    <row r="941" spans="1:10" ht="30">
      <c r="A941" s="230">
        <v>1881</v>
      </c>
      <c r="B941" s="130" t="s">
        <v>1425</v>
      </c>
      <c r="C941" s="130"/>
      <c r="D941" s="225">
        <v>1900</v>
      </c>
      <c r="E941" s="215"/>
      <c r="F941" s="225">
        <f t="shared" si="60"/>
        <v>1900</v>
      </c>
      <c r="G941" s="130"/>
      <c r="H941" s="130"/>
      <c r="I941" s="368">
        <f t="shared" si="61"/>
        <v>971.45457427281519</v>
      </c>
      <c r="J941" s="368">
        <f t="shared" si="62"/>
        <v>971.45457427281519</v>
      </c>
    </row>
    <row r="942" spans="1:10" ht="30">
      <c r="A942" s="230">
        <v>1882</v>
      </c>
      <c r="B942" s="130" t="s">
        <v>1426</v>
      </c>
      <c r="C942" s="130"/>
      <c r="D942" s="225">
        <v>1950</v>
      </c>
      <c r="E942" s="215"/>
      <c r="F942" s="225">
        <f t="shared" si="60"/>
        <v>1950</v>
      </c>
      <c r="G942" s="130"/>
      <c r="H942" s="130"/>
      <c r="I942" s="368">
        <f t="shared" si="61"/>
        <v>997.01916833262612</v>
      </c>
      <c r="J942" s="368">
        <f t="shared" si="62"/>
        <v>997.01916833262612</v>
      </c>
    </row>
    <row r="943" spans="1:10" ht="30">
      <c r="A943" s="230">
        <v>1883</v>
      </c>
      <c r="B943" s="130" t="s">
        <v>1427</v>
      </c>
      <c r="C943" s="130"/>
      <c r="D943" s="225">
        <v>1990</v>
      </c>
      <c r="E943" s="215"/>
      <c r="F943" s="225">
        <f t="shared" si="60"/>
        <v>1990</v>
      </c>
      <c r="G943" s="130"/>
      <c r="H943" s="130"/>
      <c r="I943" s="368">
        <f t="shared" si="61"/>
        <v>1017.4708435804748</v>
      </c>
      <c r="J943" s="368">
        <f t="shared" si="62"/>
        <v>1017.4708435804748</v>
      </c>
    </row>
    <row r="944" spans="1:10" ht="15">
      <c r="A944" s="234"/>
      <c r="B944" s="208" t="s">
        <v>1428</v>
      </c>
      <c r="C944" s="216"/>
      <c r="D944" s="235"/>
      <c r="E944" s="235"/>
      <c r="F944" s="235"/>
      <c r="G944" s="216"/>
      <c r="H944" s="216"/>
      <c r="I944" s="368"/>
      <c r="J944" s="368"/>
    </row>
    <row r="945" spans="1:10" ht="15">
      <c r="A945" s="230">
        <v>1884</v>
      </c>
      <c r="B945" s="130" t="s">
        <v>1429</v>
      </c>
      <c r="C945" s="130"/>
      <c r="D945" s="225">
        <v>2350</v>
      </c>
      <c r="E945" s="215"/>
      <c r="F945" s="225">
        <f t="shared" si="60"/>
        <v>2350</v>
      </c>
      <c r="G945" s="130"/>
      <c r="H945" s="130"/>
      <c r="I945" s="368">
        <f t="shared" si="61"/>
        <v>1201.5359208111136</v>
      </c>
      <c r="J945" s="368">
        <f t="shared" si="62"/>
        <v>1201.5359208111136</v>
      </c>
    </row>
    <row r="946" spans="1:10" ht="15">
      <c r="A946" s="230">
        <v>1885</v>
      </c>
      <c r="B946" s="130" t="s">
        <v>1430</v>
      </c>
      <c r="C946" s="130"/>
      <c r="D946" s="225">
        <v>2500</v>
      </c>
      <c r="E946" s="215"/>
      <c r="F946" s="225">
        <f t="shared" si="60"/>
        <v>2500</v>
      </c>
      <c r="G946" s="130"/>
      <c r="H946" s="130"/>
      <c r="I946" s="368">
        <f t="shared" si="61"/>
        <v>1278.2297029905462</v>
      </c>
      <c r="J946" s="368">
        <f t="shared" si="62"/>
        <v>1278.2297029905462</v>
      </c>
    </row>
    <row r="947" spans="1:10" ht="30">
      <c r="A947" s="230">
        <v>1886</v>
      </c>
      <c r="B947" s="130" t="s">
        <v>1431</v>
      </c>
      <c r="C947" s="130"/>
      <c r="D947" s="225">
        <v>450</v>
      </c>
      <c r="E947" s="215"/>
      <c r="F947" s="225">
        <f t="shared" si="60"/>
        <v>450</v>
      </c>
      <c r="G947" s="130"/>
      <c r="H947" s="130"/>
      <c r="I947" s="368">
        <f t="shared" si="61"/>
        <v>230.08134653829833</v>
      </c>
      <c r="J947" s="368">
        <f t="shared" si="62"/>
        <v>230.08134653829833</v>
      </c>
    </row>
    <row r="948" spans="1:10" ht="30">
      <c r="A948" s="230">
        <v>1887</v>
      </c>
      <c r="B948" s="130" t="s">
        <v>1432</v>
      </c>
      <c r="C948" s="130"/>
      <c r="D948" s="225">
        <v>150</v>
      </c>
      <c r="E948" s="215"/>
      <c r="F948" s="225">
        <f t="shared" si="60"/>
        <v>150</v>
      </c>
      <c r="G948" s="130"/>
      <c r="H948" s="130"/>
      <c r="I948" s="368">
        <f t="shared" si="61"/>
        <v>76.693782179432773</v>
      </c>
      <c r="J948" s="368">
        <f t="shared" si="62"/>
        <v>76.693782179432773</v>
      </c>
    </row>
    <row r="949" spans="1:10" ht="30">
      <c r="A949" s="230">
        <v>1888</v>
      </c>
      <c r="B949" s="130" t="s">
        <v>1433</v>
      </c>
      <c r="C949" s="130"/>
      <c r="D949" s="225">
        <v>100</v>
      </c>
      <c r="E949" s="215"/>
      <c r="F949" s="225">
        <f t="shared" si="60"/>
        <v>100</v>
      </c>
      <c r="G949" s="130"/>
      <c r="H949" s="130"/>
      <c r="I949" s="368">
        <f t="shared" si="61"/>
        <v>51.129188119621851</v>
      </c>
      <c r="J949" s="368">
        <f t="shared" si="62"/>
        <v>51.129188119621851</v>
      </c>
    </row>
    <row r="950" spans="1:10" ht="18" customHeight="1">
      <c r="A950" s="230">
        <v>1889</v>
      </c>
      <c r="B950" s="130" t="s">
        <v>1434</v>
      </c>
      <c r="C950" s="130"/>
      <c r="D950" s="225">
        <v>100</v>
      </c>
      <c r="E950" s="215"/>
      <c r="F950" s="225">
        <f t="shared" si="60"/>
        <v>100</v>
      </c>
      <c r="G950" s="130"/>
      <c r="H950" s="130"/>
      <c r="I950" s="368">
        <f t="shared" si="61"/>
        <v>51.129188119621851</v>
      </c>
      <c r="J950" s="368">
        <f t="shared" si="62"/>
        <v>51.129188119621851</v>
      </c>
    </row>
    <row r="951" spans="1:10" ht="15">
      <c r="A951" s="230">
        <v>1890</v>
      </c>
      <c r="B951" s="130" t="s">
        <v>1435</v>
      </c>
      <c r="C951" s="130"/>
      <c r="D951" s="225">
        <v>100</v>
      </c>
      <c r="E951" s="215"/>
      <c r="F951" s="225">
        <f t="shared" si="60"/>
        <v>100</v>
      </c>
      <c r="G951" s="130"/>
      <c r="H951" s="130"/>
      <c r="I951" s="368">
        <f t="shared" si="61"/>
        <v>51.129188119621851</v>
      </c>
      <c r="J951" s="368">
        <f t="shared" si="62"/>
        <v>51.129188119621851</v>
      </c>
    </row>
    <row r="952" spans="1:10" ht="30">
      <c r="A952" s="230">
        <v>1891</v>
      </c>
      <c r="B952" s="130" t="s">
        <v>1436</v>
      </c>
      <c r="C952" s="130"/>
      <c r="D952" s="225">
        <v>100</v>
      </c>
      <c r="E952" s="215"/>
      <c r="F952" s="225">
        <f t="shared" si="60"/>
        <v>100</v>
      </c>
      <c r="G952" s="130"/>
      <c r="H952" s="130"/>
      <c r="I952" s="368">
        <f t="shared" si="61"/>
        <v>51.129188119621851</v>
      </c>
      <c r="J952" s="368">
        <f t="shared" si="62"/>
        <v>51.129188119621851</v>
      </c>
    </row>
    <row r="953" spans="1:10" ht="33.75" customHeight="1">
      <c r="A953" s="230">
        <v>1892</v>
      </c>
      <c r="B953" s="130" t="s">
        <v>1437</v>
      </c>
      <c r="C953" s="130"/>
      <c r="D953" s="225">
        <v>2100</v>
      </c>
      <c r="E953" s="215"/>
      <c r="F953" s="225">
        <f t="shared" si="60"/>
        <v>2100</v>
      </c>
      <c r="G953" s="130"/>
      <c r="H953" s="130"/>
      <c r="I953" s="368">
        <f t="shared" si="61"/>
        <v>1073.7129505120588</v>
      </c>
      <c r="J953" s="368">
        <f t="shared" si="62"/>
        <v>1073.7129505120588</v>
      </c>
    </row>
    <row r="954" spans="1:10" ht="30">
      <c r="A954" s="230">
        <v>1893</v>
      </c>
      <c r="B954" s="130" t="s">
        <v>1438</v>
      </c>
      <c r="C954" s="130"/>
      <c r="D954" s="225">
        <v>100</v>
      </c>
      <c r="E954" s="215"/>
      <c r="F954" s="225">
        <f t="shared" si="60"/>
        <v>100</v>
      </c>
      <c r="G954" s="130"/>
      <c r="H954" s="130"/>
      <c r="I954" s="368">
        <f t="shared" si="61"/>
        <v>51.129188119621851</v>
      </c>
      <c r="J954" s="368">
        <f t="shared" si="62"/>
        <v>51.129188119621851</v>
      </c>
    </row>
    <row r="955" spans="1:10" ht="24.75" customHeight="1">
      <c r="A955" s="230">
        <v>1894</v>
      </c>
      <c r="B955" s="130" t="s">
        <v>1439</v>
      </c>
      <c r="C955" s="130"/>
      <c r="D955" s="225">
        <v>100</v>
      </c>
      <c r="E955" s="215"/>
      <c r="F955" s="225">
        <f t="shared" si="60"/>
        <v>100</v>
      </c>
      <c r="G955" s="130"/>
      <c r="H955" s="130"/>
      <c r="I955" s="368">
        <f t="shared" si="61"/>
        <v>51.129188119621851</v>
      </c>
      <c r="J955" s="368">
        <f t="shared" si="62"/>
        <v>51.129188119621851</v>
      </c>
    </row>
    <row r="956" spans="1:10" ht="30">
      <c r="A956" s="230">
        <v>1895</v>
      </c>
      <c r="B956" s="130" t="s">
        <v>1440</v>
      </c>
      <c r="C956" s="130"/>
      <c r="D956" s="225">
        <v>1950</v>
      </c>
      <c r="E956" s="215"/>
      <c r="F956" s="225">
        <f t="shared" si="60"/>
        <v>1950</v>
      </c>
      <c r="G956" s="130"/>
      <c r="H956" s="130"/>
      <c r="I956" s="368">
        <f t="shared" si="61"/>
        <v>997.01916833262612</v>
      </c>
      <c r="J956" s="368">
        <f t="shared" si="62"/>
        <v>997.01916833262612</v>
      </c>
    </row>
    <row r="957" spans="1:10" ht="35.25" customHeight="1">
      <c r="A957" s="230">
        <v>1896</v>
      </c>
      <c r="B957" s="130" t="s">
        <v>1441</v>
      </c>
      <c r="C957" s="130"/>
      <c r="D957" s="225">
        <v>100</v>
      </c>
      <c r="E957" s="215"/>
      <c r="F957" s="225">
        <f t="shared" si="60"/>
        <v>100</v>
      </c>
      <c r="G957" s="130"/>
      <c r="H957" s="130"/>
      <c r="I957" s="368">
        <f t="shared" si="61"/>
        <v>51.129188119621851</v>
      </c>
      <c r="J957" s="368">
        <f t="shared" si="62"/>
        <v>51.129188119621851</v>
      </c>
    </row>
    <row r="958" spans="1:10" ht="15">
      <c r="A958" s="230">
        <v>1897</v>
      </c>
      <c r="B958" s="130" t="s">
        <v>1442</v>
      </c>
      <c r="C958" s="130"/>
      <c r="D958" s="225">
        <v>100</v>
      </c>
      <c r="E958" s="215"/>
      <c r="F958" s="225">
        <f t="shared" si="60"/>
        <v>100</v>
      </c>
      <c r="G958" s="130"/>
      <c r="H958" s="130"/>
      <c r="I958" s="368">
        <f t="shared" si="61"/>
        <v>51.129188119621851</v>
      </c>
      <c r="J958" s="368">
        <f t="shared" si="62"/>
        <v>51.129188119621851</v>
      </c>
    </row>
    <row r="959" spans="1:10" ht="33" customHeight="1">
      <c r="A959" s="230">
        <v>1898</v>
      </c>
      <c r="B959" s="130" t="s">
        <v>1443</v>
      </c>
      <c r="C959" s="130"/>
      <c r="D959" s="225">
        <v>2100</v>
      </c>
      <c r="E959" s="215"/>
      <c r="F959" s="225">
        <f t="shared" si="60"/>
        <v>2100</v>
      </c>
      <c r="G959" s="130"/>
      <c r="H959" s="130"/>
      <c r="I959" s="368">
        <f t="shared" si="61"/>
        <v>1073.7129505120588</v>
      </c>
      <c r="J959" s="368">
        <f t="shared" si="62"/>
        <v>1073.7129505120588</v>
      </c>
    </row>
    <row r="960" spans="1:10" ht="30">
      <c r="A960" s="230">
        <v>1899</v>
      </c>
      <c r="B960" s="130" t="s">
        <v>1444</v>
      </c>
      <c r="C960" s="130"/>
      <c r="D960" s="225">
        <v>100</v>
      </c>
      <c r="E960" s="215"/>
      <c r="F960" s="225">
        <f t="shared" si="60"/>
        <v>100</v>
      </c>
      <c r="G960" s="130"/>
      <c r="H960" s="130"/>
      <c r="I960" s="368">
        <f t="shared" si="61"/>
        <v>51.129188119621851</v>
      </c>
      <c r="J960" s="368">
        <f t="shared" si="62"/>
        <v>51.129188119621851</v>
      </c>
    </row>
    <row r="961" spans="1:10" ht="30">
      <c r="A961" s="230">
        <v>1900</v>
      </c>
      <c r="B961" s="130" t="s">
        <v>1445</v>
      </c>
      <c r="C961" s="130"/>
      <c r="D961" s="225">
        <v>100</v>
      </c>
      <c r="E961" s="215"/>
      <c r="F961" s="225">
        <f t="shared" ref="F961:F1026" si="63">D961-E961</f>
        <v>100</v>
      </c>
      <c r="G961" s="130"/>
      <c r="H961" s="130"/>
      <c r="I961" s="368">
        <f t="shared" si="61"/>
        <v>51.129188119621851</v>
      </c>
      <c r="J961" s="368">
        <f t="shared" si="62"/>
        <v>51.129188119621851</v>
      </c>
    </row>
    <row r="962" spans="1:10" ht="15">
      <c r="A962" s="230">
        <v>1901</v>
      </c>
      <c r="B962" s="130" t="s">
        <v>1446</v>
      </c>
      <c r="C962" s="130"/>
      <c r="D962" s="225">
        <v>1600</v>
      </c>
      <c r="E962" s="215"/>
      <c r="F962" s="225">
        <f t="shared" si="63"/>
        <v>1600</v>
      </c>
      <c r="G962" s="130"/>
      <c r="H962" s="130"/>
      <c r="I962" s="368">
        <f t="shared" si="61"/>
        <v>818.06700991394962</v>
      </c>
      <c r="J962" s="368">
        <f t="shared" si="62"/>
        <v>818.06700991394962</v>
      </c>
    </row>
    <row r="963" spans="1:10" ht="33.75" customHeight="1">
      <c r="A963" s="230">
        <v>1902</v>
      </c>
      <c r="B963" s="130" t="s">
        <v>1447</v>
      </c>
      <c r="C963" s="130"/>
      <c r="D963" s="225">
        <v>100</v>
      </c>
      <c r="E963" s="215"/>
      <c r="F963" s="225">
        <f t="shared" si="63"/>
        <v>100</v>
      </c>
      <c r="G963" s="130"/>
      <c r="H963" s="130"/>
      <c r="I963" s="368">
        <f t="shared" si="61"/>
        <v>51.129188119621851</v>
      </c>
      <c r="J963" s="368">
        <f t="shared" si="62"/>
        <v>51.129188119621851</v>
      </c>
    </row>
    <row r="964" spans="1:10" ht="45">
      <c r="A964" s="230">
        <v>1903</v>
      </c>
      <c r="B964" s="130" t="s">
        <v>1448</v>
      </c>
      <c r="C964" s="130"/>
      <c r="D964" s="225">
        <v>100</v>
      </c>
      <c r="E964" s="215"/>
      <c r="F964" s="225">
        <f t="shared" si="63"/>
        <v>100</v>
      </c>
      <c r="G964" s="130"/>
      <c r="H964" s="130"/>
      <c r="I964" s="368">
        <f t="shared" ref="I964:I1027" si="64">D964/I$2</f>
        <v>51.129188119621851</v>
      </c>
      <c r="J964" s="368">
        <f t="shared" ref="J964:J1027" si="65">F964/J$2</f>
        <v>51.129188119621851</v>
      </c>
    </row>
    <row r="965" spans="1:10" ht="45">
      <c r="A965" s="230">
        <v>1904</v>
      </c>
      <c r="B965" s="130" t="s">
        <v>1449</v>
      </c>
      <c r="C965" s="130"/>
      <c r="D965" s="225">
        <v>100</v>
      </c>
      <c r="E965" s="215"/>
      <c r="F965" s="225">
        <f t="shared" si="63"/>
        <v>100</v>
      </c>
      <c r="G965" s="130"/>
      <c r="H965" s="130"/>
      <c r="I965" s="368">
        <f t="shared" si="64"/>
        <v>51.129188119621851</v>
      </c>
      <c r="J965" s="368">
        <f t="shared" si="65"/>
        <v>51.129188119621851</v>
      </c>
    </row>
    <row r="966" spans="1:10" ht="30">
      <c r="A966" s="230">
        <v>1905</v>
      </c>
      <c r="B966" s="130" t="s">
        <v>1450</v>
      </c>
      <c r="C966" s="130"/>
      <c r="D966" s="225">
        <v>100</v>
      </c>
      <c r="E966" s="215"/>
      <c r="F966" s="225">
        <f t="shared" si="63"/>
        <v>100</v>
      </c>
      <c r="G966" s="130"/>
      <c r="H966" s="130"/>
      <c r="I966" s="368">
        <f t="shared" si="64"/>
        <v>51.129188119621851</v>
      </c>
      <c r="J966" s="368">
        <f t="shared" si="65"/>
        <v>51.129188119621851</v>
      </c>
    </row>
    <row r="967" spans="1:10" ht="30">
      <c r="A967" s="230">
        <v>1906</v>
      </c>
      <c r="B967" s="130" t="s">
        <v>1451</v>
      </c>
      <c r="C967" s="130"/>
      <c r="D967" s="225">
        <v>100</v>
      </c>
      <c r="E967" s="215"/>
      <c r="F967" s="225">
        <f t="shared" si="63"/>
        <v>100</v>
      </c>
      <c r="G967" s="130"/>
      <c r="H967" s="130"/>
      <c r="I967" s="368">
        <f t="shared" si="64"/>
        <v>51.129188119621851</v>
      </c>
      <c r="J967" s="368">
        <f t="shared" si="65"/>
        <v>51.129188119621851</v>
      </c>
    </row>
    <row r="968" spans="1:10" ht="30">
      <c r="A968" s="230">
        <v>1907</v>
      </c>
      <c r="B968" s="130" t="s">
        <v>1452</v>
      </c>
      <c r="C968" s="130"/>
      <c r="D968" s="225">
        <v>100</v>
      </c>
      <c r="E968" s="215"/>
      <c r="F968" s="225">
        <f t="shared" si="63"/>
        <v>100</v>
      </c>
      <c r="G968" s="130"/>
      <c r="H968" s="130"/>
      <c r="I968" s="368">
        <f t="shared" si="64"/>
        <v>51.129188119621851</v>
      </c>
      <c r="J968" s="368">
        <f t="shared" si="65"/>
        <v>51.129188119621851</v>
      </c>
    </row>
    <row r="969" spans="1:10" ht="30">
      <c r="A969" s="230">
        <v>1908</v>
      </c>
      <c r="B969" s="130" t="s">
        <v>1453</v>
      </c>
      <c r="C969" s="130"/>
      <c r="D969" s="225">
        <v>100</v>
      </c>
      <c r="E969" s="215"/>
      <c r="F969" s="225">
        <f t="shared" si="63"/>
        <v>100</v>
      </c>
      <c r="G969" s="130"/>
      <c r="H969" s="130"/>
      <c r="I969" s="368">
        <f t="shared" si="64"/>
        <v>51.129188119621851</v>
      </c>
      <c r="J969" s="368">
        <f t="shared" si="65"/>
        <v>51.129188119621851</v>
      </c>
    </row>
    <row r="970" spans="1:10" ht="45">
      <c r="A970" s="230">
        <v>1909</v>
      </c>
      <c r="B970" s="130" t="s">
        <v>1454</v>
      </c>
      <c r="C970" s="130"/>
      <c r="D970" s="225">
        <v>2400</v>
      </c>
      <c r="E970" s="215"/>
      <c r="F970" s="225">
        <f t="shared" si="63"/>
        <v>2400</v>
      </c>
      <c r="G970" s="130"/>
      <c r="H970" s="130"/>
      <c r="I970" s="368">
        <f t="shared" si="64"/>
        <v>1227.1005148709244</v>
      </c>
      <c r="J970" s="368">
        <f t="shared" si="65"/>
        <v>1227.1005148709244</v>
      </c>
    </row>
    <row r="971" spans="1:10" ht="30">
      <c r="A971" s="230">
        <v>1910</v>
      </c>
      <c r="B971" s="130" t="s">
        <v>1455</v>
      </c>
      <c r="C971" s="130"/>
      <c r="D971" s="225">
        <v>100</v>
      </c>
      <c r="E971" s="215"/>
      <c r="F971" s="225">
        <f t="shared" si="63"/>
        <v>100</v>
      </c>
      <c r="G971" s="130"/>
      <c r="H971" s="130"/>
      <c r="I971" s="368">
        <f t="shared" si="64"/>
        <v>51.129188119621851</v>
      </c>
      <c r="J971" s="368">
        <f t="shared" si="65"/>
        <v>51.129188119621851</v>
      </c>
    </row>
    <row r="972" spans="1:10" ht="15">
      <c r="A972" s="230">
        <v>1911</v>
      </c>
      <c r="B972" s="130" t="s">
        <v>1456</v>
      </c>
      <c r="C972" s="130"/>
      <c r="D972" s="225">
        <v>100</v>
      </c>
      <c r="E972" s="215"/>
      <c r="F972" s="225">
        <f t="shared" si="63"/>
        <v>100</v>
      </c>
      <c r="G972" s="130"/>
      <c r="H972" s="130"/>
      <c r="I972" s="368">
        <f t="shared" si="64"/>
        <v>51.129188119621851</v>
      </c>
      <c r="J972" s="368">
        <f t="shared" si="65"/>
        <v>51.129188119621851</v>
      </c>
    </row>
    <row r="973" spans="1:10" ht="45">
      <c r="A973" s="230">
        <v>1912</v>
      </c>
      <c r="B973" s="130" t="s">
        <v>1457</v>
      </c>
      <c r="C973" s="130"/>
      <c r="D973" s="225">
        <v>800</v>
      </c>
      <c r="E973" s="215"/>
      <c r="F973" s="225">
        <f t="shared" si="63"/>
        <v>800</v>
      </c>
      <c r="G973" s="130"/>
      <c r="H973" s="130"/>
      <c r="I973" s="368">
        <f t="shared" si="64"/>
        <v>409.03350495697481</v>
      </c>
      <c r="J973" s="368">
        <f t="shared" si="65"/>
        <v>409.03350495697481</v>
      </c>
    </row>
    <row r="974" spans="1:10" ht="15">
      <c r="A974" s="230">
        <v>1913</v>
      </c>
      <c r="B974" s="130" t="s">
        <v>1458</v>
      </c>
      <c r="C974" s="130"/>
      <c r="D974" s="225">
        <v>100</v>
      </c>
      <c r="E974" s="215"/>
      <c r="F974" s="225">
        <f t="shared" si="63"/>
        <v>100</v>
      </c>
      <c r="G974" s="130"/>
      <c r="H974" s="130"/>
      <c r="I974" s="368">
        <f t="shared" si="64"/>
        <v>51.129188119621851</v>
      </c>
      <c r="J974" s="368">
        <f t="shared" si="65"/>
        <v>51.129188119621851</v>
      </c>
    </row>
    <row r="975" spans="1:10" ht="15">
      <c r="A975" s="230">
        <v>1914</v>
      </c>
      <c r="B975" s="130" t="s">
        <v>1459</v>
      </c>
      <c r="C975" s="130"/>
      <c r="D975" s="225">
        <v>2700</v>
      </c>
      <c r="E975" s="215"/>
      <c r="F975" s="225">
        <f t="shared" si="63"/>
        <v>2700</v>
      </c>
      <c r="G975" s="130"/>
      <c r="H975" s="130"/>
      <c r="I975" s="368">
        <f t="shared" si="64"/>
        <v>1380.4880792297899</v>
      </c>
      <c r="J975" s="368">
        <f t="shared" si="65"/>
        <v>1380.4880792297899</v>
      </c>
    </row>
    <row r="976" spans="1:10" ht="30">
      <c r="A976" s="230">
        <v>1915</v>
      </c>
      <c r="B976" s="130" t="s">
        <v>1460</v>
      </c>
      <c r="C976" s="130"/>
      <c r="D976" s="225">
        <v>2700</v>
      </c>
      <c r="E976" s="215"/>
      <c r="F976" s="225">
        <f t="shared" si="63"/>
        <v>2700</v>
      </c>
      <c r="G976" s="130"/>
      <c r="H976" s="130"/>
      <c r="I976" s="368">
        <f t="shared" si="64"/>
        <v>1380.4880792297899</v>
      </c>
      <c r="J976" s="368">
        <f t="shared" si="65"/>
        <v>1380.4880792297899</v>
      </c>
    </row>
    <row r="977" spans="1:10" ht="30">
      <c r="A977" s="230">
        <v>1916</v>
      </c>
      <c r="B977" s="130" t="s">
        <v>1461</v>
      </c>
      <c r="C977" s="130"/>
      <c r="D977" s="225">
        <v>150</v>
      </c>
      <c r="E977" s="215"/>
      <c r="F977" s="225">
        <f t="shared" si="63"/>
        <v>150</v>
      </c>
      <c r="G977" s="130"/>
      <c r="H977" s="130"/>
      <c r="I977" s="368">
        <f t="shared" si="64"/>
        <v>76.693782179432773</v>
      </c>
      <c r="J977" s="368">
        <f t="shared" si="65"/>
        <v>76.693782179432773</v>
      </c>
    </row>
    <row r="978" spans="1:10" ht="30">
      <c r="A978" s="230">
        <v>1917</v>
      </c>
      <c r="B978" s="130" t="s">
        <v>1462</v>
      </c>
      <c r="C978" s="130"/>
      <c r="D978" s="225">
        <v>150</v>
      </c>
      <c r="E978" s="215"/>
      <c r="F978" s="225">
        <f t="shared" si="63"/>
        <v>150</v>
      </c>
      <c r="G978" s="130"/>
      <c r="H978" s="130"/>
      <c r="I978" s="368">
        <f t="shared" si="64"/>
        <v>76.693782179432773</v>
      </c>
      <c r="J978" s="368">
        <f t="shared" si="65"/>
        <v>76.693782179432773</v>
      </c>
    </row>
    <row r="979" spans="1:10" ht="30">
      <c r="A979" s="230">
        <v>1918</v>
      </c>
      <c r="B979" s="130" t="s">
        <v>1463</v>
      </c>
      <c r="C979" s="130"/>
      <c r="D979" s="225">
        <v>150</v>
      </c>
      <c r="E979" s="215"/>
      <c r="F979" s="225">
        <f t="shared" si="63"/>
        <v>150</v>
      </c>
      <c r="G979" s="130"/>
      <c r="H979" s="130"/>
      <c r="I979" s="368">
        <f t="shared" si="64"/>
        <v>76.693782179432773</v>
      </c>
      <c r="J979" s="368">
        <f t="shared" si="65"/>
        <v>76.693782179432773</v>
      </c>
    </row>
    <row r="980" spans="1:10" ht="15">
      <c r="A980" s="230">
        <v>1919</v>
      </c>
      <c r="B980" s="130" t="s">
        <v>1464</v>
      </c>
      <c r="C980" s="130"/>
      <c r="D980" s="225">
        <v>100</v>
      </c>
      <c r="E980" s="215"/>
      <c r="F980" s="225">
        <f t="shared" si="63"/>
        <v>100</v>
      </c>
      <c r="G980" s="130"/>
      <c r="H980" s="130"/>
      <c r="I980" s="368">
        <f t="shared" si="64"/>
        <v>51.129188119621851</v>
      </c>
      <c r="J980" s="368">
        <f t="shared" si="65"/>
        <v>51.129188119621851</v>
      </c>
    </row>
    <row r="981" spans="1:10" ht="30">
      <c r="A981" s="230">
        <v>1920</v>
      </c>
      <c r="B981" s="130" t="s">
        <v>1465</v>
      </c>
      <c r="C981" s="130"/>
      <c r="D981" s="225">
        <v>100</v>
      </c>
      <c r="E981" s="215"/>
      <c r="F981" s="225">
        <f t="shared" si="63"/>
        <v>100</v>
      </c>
      <c r="G981" s="130"/>
      <c r="H981" s="130"/>
      <c r="I981" s="368">
        <f t="shared" si="64"/>
        <v>51.129188119621851</v>
      </c>
      <c r="J981" s="368">
        <f t="shared" si="65"/>
        <v>51.129188119621851</v>
      </c>
    </row>
    <row r="982" spans="1:10" ht="30">
      <c r="A982" s="230">
        <v>1921</v>
      </c>
      <c r="B982" s="130" t="s">
        <v>1466</v>
      </c>
      <c r="C982" s="130"/>
      <c r="D982" s="225">
        <v>680</v>
      </c>
      <c r="E982" s="215"/>
      <c r="F982" s="225">
        <f t="shared" si="63"/>
        <v>680</v>
      </c>
      <c r="G982" s="130"/>
      <c r="H982" s="130"/>
      <c r="I982" s="368">
        <f t="shared" si="64"/>
        <v>347.6784792134286</v>
      </c>
      <c r="J982" s="368">
        <f t="shared" si="65"/>
        <v>347.6784792134286</v>
      </c>
    </row>
    <row r="983" spans="1:10" ht="30">
      <c r="A983" s="230">
        <v>1922</v>
      </c>
      <c r="B983" s="130" t="s">
        <v>1467</v>
      </c>
      <c r="C983" s="130"/>
      <c r="D983" s="225">
        <v>680</v>
      </c>
      <c r="E983" s="215"/>
      <c r="F983" s="225">
        <f t="shared" si="63"/>
        <v>680</v>
      </c>
      <c r="G983" s="130"/>
      <c r="H983" s="130"/>
      <c r="I983" s="368">
        <f t="shared" si="64"/>
        <v>347.6784792134286</v>
      </c>
      <c r="J983" s="368">
        <f t="shared" si="65"/>
        <v>347.6784792134286</v>
      </c>
    </row>
    <row r="984" spans="1:10" ht="30">
      <c r="A984" s="230">
        <v>1923</v>
      </c>
      <c r="B984" s="130" t="s">
        <v>1468</v>
      </c>
      <c r="C984" s="130"/>
      <c r="D984" s="225">
        <v>680</v>
      </c>
      <c r="E984" s="215"/>
      <c r="F984" s="225">
        <f t="shared" si="63"/>
        <v>680</v>
      </c>
      <c r="G984" s="130"/>
      <c r="H984" s="130"/>
      <c r="I984" s="368">
        <f t="shared" si="64"/>
        <v>347.6784792134286</v>
      </c>
      <c r="J984" s="368">
        <f t="shared" si="65"/>
        <v>347.6784792134286</v>
      </c>
    </row>
    <row r="985" spans="1:10" ht="30">
      <c r="A985" s="230">
        <v>1924</v>
      </c>
      <c r="B985" s="130" t="s">
        <v>1469</v>
      </c>
      <c r="C985" s="130"/>
      <c r="D985" s="225">
        <v>680</v>
      </c>
      <c r="E985" s="215"/>
      <c r="F985" s="225">
        <f t="shared" si="63"/>
        <v>680</v>
      </c>
      <c r="G985" s="130"/>
      <c r="H985" s="130"/>
      <c r="I985" s="368">
        <f t="shared" si="64"/>
        <v>347.6784792134286</v>
      </c>
      <c r="J985" s="368">
        <f t="shared" si="65"/>
        <v>347.6784792134286</v>
      </c>
    </row>
    <row r="986" spans="1:10" ht="45">
      <c r="A986" s="230">
        <v>1925</v>
      </c>
      <c r="B986" s="130" t="s">
        <v>1470</v>
      </c>
      <c r="C986" s="130"/>
      <c r="D986" s="225">
        <v>680</v>
      </c>
      <c r="E986" s="215"/>
      <c r="F986" s="225">
        <f t="shared" si="63"/>
        <v>680</v>
      </c>
      <c r="G986" s="130"/>
      <c r="H986" s="130"/>
      <c r="I986" s="368">
        <f t="shared" si="64"/>
        <v>347.6784792134286</v>
      </c>
      <c r="J986" s="368">
        <f t="shared" si="65"/>
        <v>347.6784792134286</v>
      </c>
    </row>
    <row r="987" spans="1:10" ht="60">
      <c r="A987" s="230">
        <v>1926</v>
      </c>
      <c r="B987" s="130" t="s">
        <v>1471</v>
      </c>
      <c r="C987" s="130"/>
      <c r="D987" s="225">
        <v>680</v>
      </c>
      <c r="E987" s="215"/>
      <c r="F987" s="225">
        <f t="shared" si="63"/>
        <v>680</v>
      </c>
      <c r="G987" s="130"/>
      <c r="H987" s="130"/>
      <c r="I987" s="368">
        <f t="shared" si="64"/>
        <v>347.6784792134286</v>
      </c>
      <c r="J987" s="368">
        <f t="shared" si="65"/>
        <v>347.6784792134286</v>
      </c>
    </row>
    <row r="988" spans="1:10" ht="30">
      <c r="A988" s="230">
        <v>1927</v>
      </c>
      <c r="B988" s="130" t="s">
        <v>1472</v>
      </c>
      <c r="C988" s="130"/>
      <c r="D988" s="225">
        <v>680</v>
      </c>
      <c r="E988" s="215"/>
      <c r="F988" s="225">
        <f t="shared" si="63"/>
        <v>680</v>
      </c>
      <c r="G988" s="130"/>
      <c r="H988" s="130"/>
      <c r="I988" s="368">
        <f t="shared" si="64"/>
        <v>347.6784792134286</v>
      </c>
      <c r="J988" s="368">
        <f t="shared" si="65"/>
        <v>347.6784792134286</v>
      </c>
    </row>
    <row r="989" spans="1:10" ht="30">
      <c r="A989" s="230">
        <v>1928</v>
      </c>
      <c r="B989" s="130" t="s">
        <v>1473</v>
      </c>
      <c r="C989" s="130"/>
      <c r="D989" s="225">
        <v>2800</v>
      </c>
      <c r="E989" s="215"/>
      <c r="F989" s="225">
        <f t="shared" si="63"/>
        <v>2800</v>
      </c>
      <c r="G989" s="130"/>
      <c r="H989" s="130"/>
      <c r="I989" s="368">
        <f t="shared" si="64"/>
        <v>1431.6172673494118</v>
      </c>
      <c r="J989" s="368">
        <f t="shared" si="65"/>
        <v>1431.6172673494118</v>
      </c>
    </row>
    <row r="990" spans="1:10" ht="30">
      <c r="A990" s="230">
        <v>1929</v>
      </c>
      <c r="B990" s="130" t="s">
        <v>1436</v>
      </c>
      <c r="C990" s="130"/>
      <c r="D990" s="225">
        <v>150</v>
      </c>
      <c r="E990" s="215"/>
      <c r="F990" s="225">
        <f t="shared" si="63"/>
        <v>150</v>
      </c>
      <c r="G990" s="130"/>
      <c r="H990" s="130"/>
      <c r="I990" s="368">
        <f t="shared" si="64"/>
        <v>76.693782179432773</v>
      </c>
      <c r="J990" s="368">
        <f t="shared" si="65"/>
        <v>76.693782179432773</v>
      </c>
    </row>
    <row r="991" spans="1:10" ht="30">
      <c r="A991" s="230">
        <v>1930</v>
      </c>
      <c r="B991" s="130" t="s">
        <v>1474</v>
      </c>
      <c r="C991" s="130"/>
      <c r="D991" s="225">
        <v>150</v>
      </c>
      <c r="E991" s="215"/>
      <c r="F991" s="225">
        <f t="shared" si="63"/>
        <v>150</v>
      </c>
      <c r="G991" s="130"/>
      <c r="H991" s="130"/>
      <c r="I991" s="368">
        <f t="shared" si="64"/>
        <v>76.693782179432773</v>
      </c>
      <c r="J991" s="368">
        <f t="shared" si="65"/>
        <v>76.693782179432773</v>
      </c>
    </row>
    <row r="992" spans="1:10" ht="15">
      <c r="A992" s="239"/>
      <c r="B992" s="64" t="s">
        <v>1475</v>
      </c>
      <c r="C992" s="205"/>
      <c r="D992" s="228"/>
      <c r="E992" s="228"/>
      <c r="F992" s="228"/>
      <c r="G992" s="205"/>
      <c r="H992" s="205"/>
      <c r="I992" s="368"/>
      <c r="J992" s="368"/>
    </row>
    <row r="993" spans="1:10" ht="45">
      <c r="A993" s="230">
        <v>1931</v>
      </c>
      <c r="B993" s="130" t="s">
        <v>1476</v>
      </c>
      <c r="C993" s="130"/>
      <c r="D993" s="225">
        <v>1800</v>
      </c>
      <c r="E993" s="215"/>
      <c r="F993" s="225">
        <f t="shared" si="63"/>
        <v>1800</v>
      </c>
      <c r="G993" s="130"/>
      <c r="H993" s="130"/>
      <c r="I993" s="368">
        <f t="shared" si="64"/>
        <v>920.32538615319334</v>
      </c>
      <c r="J993" s="368">
        <f t="shared" si="65"/>
        <v>920.32538615319334</v>
      </c>
    </row>
    <row r="994" spans="1:10" ht="45">
      <c r="A994" s="230">
        <v>1932</v>
      </c>
      <c r="B994" s="130" t="s">
        <v>1477</v>
      </c>
      <c r="C994" s="130"/>
      <c r="D994" s="225">
        <v>1980</v>
      </c>
      <c r="E994" s="215"/>
      <c r="F994" s="225">
        <f t="shared" si="63"/>
        <v>1980</v>
      </c>
      <c r="G994" s="130"/>
      <c r="H994" s="130"/>
      <c r="I994" s="368">
        <f t="shared" si="64"/>
        <v>1012.3579247685126</v>
      </c>
      <c r="J994" s="368">
        <f t="shared" si="65"/>
        <v>1012.3579247685126</v>
      </c>
    </row>
    <row r="995" spans="1:10" ht="30">
      <c r="A995" s="230">
        <v>1933</v>
      </c>
      <c r="B995" s="130" t="s">
        <v>1478</v>
      </c>
      <c r="C995" s="130"/>
      <c r="D995" s="225">
        <v>1980</v>
      </c>
      <c r="E995" s="215"/>
      <c r="F995" s="225">
        <f t="shared" si="63"/>
        <v>1980</v>
      </c>
      <c r="G995" s="130"/>
      <c r="H995" s="130"/>
      <c r="I995" s="368">
        <f t="shared" si="64"/>
        <v>1012.3579247685126</v>
      </c>
      <c r="J995" s="368">
        <f t="shared" si="65"/>
        <v>1012.3579247685126</v>
      </c>
    </row>
    <row r="996" spans="1:10" ht="45">
      <c r="A996" s="230">
        <v>1934</v>
      </c>
      <c r="B996" s="130" t="s">
        <v>1479</v>
      </c>
      <c r="C996" s="130"/>
      <c r="D996" s="225">
        <v>2160</v>
      </c>
      <c r="E996" s="215"/>
      <c r="F996" s="225">
        <f t="shared" si="63"/>
        <v>2160</v>
      </c>
      <c r="G996" s="130"/>
      <c r="H996" s="130"/>
      <c r="I996" s="368">
        <f t="shared" si="64"/>
        <v>1104.390463383832</v>
      </c>
      <c r="J996" s="368">
        <f t="shared" si="65"/>
        <v>1104.390463383832</v>
      </c>
    </row>
    <row r="997" spans="1:10" ht="45">
      <c r="A997" s="230">
        <v>1935</v>
      </c>
      <c r="B997" s="130" t="s">
        <v>1480</v>
      </c>
      <c r="C997" s="130"/>
      <c r="D997" s="225">
        <v>1800</v>
      </c>
      <c r="E997" s="215"/>
      <c r="F997" s="225">
        <f t="shared" si="63"/>
        <v>1800</v>
      </c>
      <c r="G997" s="130"/>
      <c r="H997" s="130"/>
      <c r="I997" s="368">
        <f t="shared" si="64"/>
        <v>920.32538615319334</v>
      </c>
      <c r="J997" s="368">
        <f t="shared" si="65"/>
        <v>920.32538615319334</v>
      </c>
    </row>
    <row r="998" spans="1:10" ht="45">
      <c r="A998" s="230">
        <v>1936</v>
      </c>
      <c r="B998" s="130" t="s">
        <v>1481</v>
      </c>
      <c r="C998" s="130"/>
      <c r="D998" s="225">
        <v>2280</v>
      </c>
      <c r="E998" s="215"/>
      <c r="F998" s="225">
        <f t="shared" si="63"/>
        <v>2280</v>
      </c>
      <c r="G998" s="130"/>
      <c r="H998" s="130"/>
      <c r="I998" s="368">
        <f t="shared" si="64"/>
        <v>1165.7454891273783</v>
      </c>
      <c r="J998" s="368">
        <f t="shared" si="65"/>
        <v>1165.7454891273783</v>
      </c>
    </row>
    <row r="999" spans="1:10" ht="45">
      <c r="A999" s="230">
        <v>1937</v>
      </c>
      <c r="B999" s="130" t="s">
        <v>1482</v>
      </c>
      <c r="C999" s="130"/>
      <c r="D999" s="225">
        <v>2280</v>
      </c>
      <c r="E999" s="215"/>
      <c r="F999" s="225">
        <f t="shared" si="63"/>
        <v>2280</v>
      </c>
      <c r="G999" s="130"/>
      <c r="H999" s="130"/>
      <c r="I999" s="368">
        <f t="shared" si="64"/>
        <v>1165.7454891273783</v>
      </c>
      <c r="J999" s="368">
        <f t="shared" si="65"/>
        <v>1165.7454891273783</v>
      </c>
    </row>
    <row r="1000" spans="1:10" ht="45">
      <c r="A1000" s="230">
        <v>1938</v>
      </c>
      <c r="B1000" s="130" t="s">
        <v>1483</v>
      </c>
      <c r="C1000" s="130"/>
      <c r="D1000" s="225">
        <v>2280</v>
      </c>
      <c r="E1000" s="215"/>
      <c r="F1000" s="225">
        <f t="shared" si="63"/>
        <v>2280</v>
      </c>
      <c r="G1000" s="130"/>
      <c r="H1000" s="130"/>
      <c r="I1000" s="368">
        <f t="shared" si="64"/>
        <v>1165.7454891273783</v>
      </c>
      <c r="J1000" s="368">
        <f t="shared" si="65"/>
        <v>1165.7454891273783</v>
      </c>
    </row>
    <row r="1001" spans="1:10" ht="30">
      <c r="A1001" s="230">
        <v>1939</v>
      </c>
      <c r="B1001" s="130" t="s">
        <v>1484</v>
      </c>
      <c r="C1001" s="130"/>
      <c r="D1001" s="225">
        <v>2160</v>
      </c>
      <c r="E1001" s="215"/>
      <c r="F1001" s="225">
        <f t="shared" si="63"/>
        <v>2160</v>
      </c>
      <c r="G1001" s="130"/>
      <c r="H1001" s="130"/>
      <c r="I1001" s="368">
        <f t="shared" si="64"/>
        <v>1104.390463383832</v>
      </c>
      <c r="J1001" s="368">
        <f t="shared" si="65"/>
        <v>1104.390463383832</v>
      </c>
    </row>
    <row r="1002" spans="1:10" ht="45">
      <c r="A1002" s="230">
        <v>1940</v>
      </c>
      <c r="B1002" s="130" t="s">
        <v>1485</v>
      </c>
      <c r="C1002" s="130"/>
      <c r="D1002" s="225">
        <v>2400</v>
      </c>
      <c r="E1002" s="215"/>
      <c r="F1002" s="225">
        <f t="shared" si="63"/>
        <v>2400</v>
      </c>
      <c r="G1002" s="130"/>
      <c r="H1002" s="130"/>
      <c r="I1002" s="368">
        <f t="shared" si="64"/>
        <v>1227.1005148709244</v>
      </c>
      <c r="J1002" s="368">
        <f t="shared" si="65"/>
        <v>1227.1005148709244</v>
      </c>
    </row>
    <row r="1003" spans="1:10" ht="45">
      <c r="A1003" s="230">
        <v>1941</v>
      </c>
      <c r="B1003" s="130" t="s">
        <v>1486</v>
      </c>
      <c r="C1003" s="130"/>
      <c r="D1003" s="225">
        <v>2280</v>
      </c>
      <c r="E1003" s="215"/>
      <c r="F1003" s="225">
        <f t="shared" si="63"/>
        <v>2280</v>
      </c>
      <c r="G1003" s="130"/>
      <c r="H1003" s="130"/>
      <c r="I1003" s="368">
        <f t="shared" si="64"/>
        <v>1165.7454891273783</v>
      </c>
      <c r="J1003" s="368">
        <f t="shared" si="65"/>
        <v>1165.7454891273783</v>
      </c>
    </row>
    <row r="1004" spans="1:10" ht="45">
      <c r="A1004" s="230">
        <v>1942</v>
      </c>
      <c r="B1004" s="130" t="s">
        <v>1487</v>
      </c>
      <c r="C1004" s="130"/>
      <c r="D1004" s="225">
        <v>2280</v>
      </c>
      <c r="E1004" s="215"/>
      <c r="F1004" s="225">
        <f t="shared" si="63"/>
        <v>2280</v>
      </c>
      <c r="G1004" s="130"/>
      <c r="H1004" s="130"/>
      <c r="I1004" s="368">
        <f t="shared" si="64"/>
        <v>1165.7454891273783</v>
      </c>
      <c r="J1004" s="368">
        <f t="shared" si="65"/>
        <v>1165.7454891273783</v>
      </c>
    </row>
    <row r="1005" spans="1:10" ht="45">
      <c r="A1005" s="230">
        <v>1943</v>
      </c>
      <c r="B1005" s="130" t="s">
        <v>1488</v>
      </c>
      <c r="C1005" s="130"/>
      <c r="D1005" s="225">
        <v>2280</v>
      </c>
      <c r="E1005" s="215"/>
      <c r="F1005" s="225">
        <f t="shared" si="63"/>
        <v>2280</v>
      </c>
      <c r="G1005" s="130"/>
      <c r="H1005" s="130"/>
      <c r="I1005" s="368">
        <f t="shared" si="64"/>
        <v>1165.7454891273783</v>
      </c>
      <c r="J1005" s="368">
        <f t="shared" si="65"/>
        <v>1165.7454891273783</v>
      </c>
    </row>
    <row r="1006" spans="1:10" ht="45">
      <c r="A1006" s="230">
        <v>1944</v>
      </c>
      <c r="B1006" s="130" t="s">
        <v>1489</v>
      </c>
      <c r="C1006" s="130"/>
      <c r="D1006" s="225">
        <v>2280</v>
      </c>
      <c r="E1006" s="215"/>
      <c r="F1006" s="225">
        <f t="shared" si="63"/>
        <v>2280</v>
      </c>
      <c r="G1006" s="130"/>
      <c r="H1006" s="130"/>
      <c r="I1006" s="368">
        <f t="shared" si="64"/>
        <v>1165.7454891273783</v>
      </c>
      <c r="J1006" s="368">
        <f t="shared" si="65"/>
        <v>1165.7454891273783</v>
      </c>
    </row>
    <row r="1007" spans="1:10" ht="45">
      <c r="A1007" s="230">
        <v>1945</v>
      </c>
      <c r="B1007" s="130" t="s">
        <v>1490</v>
      </c>
      <c r="C1007" s="130"/>
      <c r="D1007" s="225">
        <v>2280</v>
      </c>
      <c r="E1007" s="215"/>
      <c r="F1007" s="225">
        <f t="shared" si="63"/>
        <v>2280</v>
      </c>
      <c r="G1007" s="130"/>
      <c r="H1007" s="130"/>
      <c r="I1007" s="368">
        <f t="shared" si="64"/>
        <v>1165.7454891273783</v>
      </c>
      <c r="J1007" s="368">
        <f t="shared" si="65"/>
        <v>1165.7454891273783</v>
      </c>
    </row>
    <row r="1008" spans="1:10" ht="45">
      <c r="A1008" s="230">
        <v>1946</v>
      </c>
      <c r="B1008" s="130" t="s">
        <v>1491</v>
      </c>
      <c r="C1008" s="130"/>
      <c r="D1008" s="225">
        <v>1800</v>
      </c>
      <c r="E1008" s="215"/>
      <c r="F1008" s="225">
        <f t="shared" si="63"/>
        <v>1800</v>
      </c>
      <c r="G1008" s="130"/>
      <c r="H1008" s="130"/>
      <c r="I1008" s="368">
        <f t="shared" si="64"/>
        <v>920.32538615319334</v>
      </c>
      <c r="J1008" s="368">
        <f t="shared" si="65"/>
        <v>920.32538615319334</v>
      </c>
    </row>
    <row r="1009" spans="1:10" ht="30">
      <c r="A1009" s="230">
        <v>1947</v>
      </c>
      <c r="B1009" s="130" t="s">
        <v>1492</v>
      </c>
      <c r="C1009" s="130"/>
      <c r="D1009" s="225">
        <v>480</v>
      </c>
      <c r="E1009" s="215"/>
      <c r="F1009" s="225">
        <f t="shared" si="63"/>
        <v>480</v>
      </c>
      <c r="G1009" s="130"/>
      <c r="H1009" s="130"/>
      <c r="I1009" s="368">
        <f t="shared" si="64"/>
        <v>245.42010297418489</v>
      </c>
      <c r="J1009" s="368">
        <f t="shared" si="65"/>
        <v>245.42010297418489</v>
      </c>
    </row>
    <row r="1010" spans="1:10" ht="15">
      <c r="A1010" s="239"/>
      <c r="B1010" s="64" t="s">
        <v>1493</v>
      </c>
      <c r="C1010" s="205"/>
      <c r="D1010" s="228"/>
      <c r="E1010" s="228"/>
      <c r="F1010" s="228"/>
      <c r="G1010" s="205"/>
      <c r="H1010" s="205"/>
      <c r="I1010" s="368"/>
      <c r="J1010" s="368"/>
    </row>
    <row r="1011" spans="1:10" s="253" customFormat="1" ht="15">
      <c r="A1011" s="240">
        <v>1948</v>
      </c>
      <c r="B1011" s="191" t="s">
        <v>1526</v>
      </c>
      <c r="C1011" s="191"/>
      <c r="D1011" s="233">
        <v>2100</v>
      </c>
      <c r="E1011" s="215"/>
      <c r="F1011" s="233">
        <f t="shared" si="63"/>
        <v>2100</v>
      </c>
      <c r="G1011" s="191"/>
      <c r="H1011" s="191"/>
      <c r="I1011" s="368">
        <f t="shared" si="64"/>
        <v>1073.7129505120588</v>
      </c>
      <c r="J1011" s="368">
        <f t="shared" si="65"/>
        <v>1073.7129505120588</v>
      </c>
    </row>
    <row r="1012" spans="1:10" s="253" customFormat="1" ht="30">
      <c r="A1012" s="240">
        <v>1949</v>
      </c>
      <c r="B1012" s="191" t="s">
        <v>472</v>
      </c>
      <c r="C1012" s="191"/>
      <c r="D1012" s="233">
        <v>1950</v>
      </c>
      <c r="E1012" s="215"/>
      <c r="F1012" s="233">
        <f t="shared" si="63"/>
        <v>1950</v>
      </c>
      <c r="G1012" s="191"/>
      <c r="H1012" s="191"/>
      <c r="I1012" s="368">
        <f t="shared" si="64"/>
        <v>997.01916833262612</v>
      </c>
      <c r="J1012" s="368">
        <f t="shared" si="65"/>
        <v>997.01916833262612</v>
      </c>
    </row>
    <row r="1013" spans="1:10" s="253" customFormat="1" ht="30">
      <c r="A1013" s="240">
        <v>1950</v>
      </c>
      <c r="B1013" s="191" t="s">
        <v>1527</v>
      </c>
      <c r="C1013" s="191"/>
      <c r="D1013" s="233">
        <v>2150</v>
      </c>
      <c r="E1013" s="215"/>
      <c r="F1013" s="233">
        <f t="shared" si="63"/>
        <v>2150</v>
      </c>
      <c r="G1013" s="191"/>
      <c r="H1013" s="191"/>
      <c r="I1013" s="368">
        <f t="shared" si="64"/>
        <v>1099.2775445718698</v>
      </c>
      <c r="J1013" s="368">
        <f t="shared" si="65"/>
        <v>1099.2775445718698</v>
      </c>
    </row>
    <row r="1014" spans="1:10" s="253" customFormat="1" ht="30">
      <c r="A1014" s="240">
        <v>1951</v>
      </c>
      <c r="B1014" s="191" t="s">
        <v>1528</v>
      </c>
      <c r="C1014" s="191"/>
      <c r="D1014" s="233">
        <v>2100</v>
      </c>
      <c r="E1014" s="215"/>
      <c r="F1014" s="233">
        <f t="shared" si="63"/>
        <v>2100</v>
      </c>
      <c r="G1014" s="191"/>
      <c r="H1014" s="191"/>
      <c r="I1014" s="368">
        <f t="shared" si="64"/>
        <v>1073.7129505120588</v>
      </c>
      <c r="J1014" s="368">
        <f t="shared" si="65"/>
        <v>1073.7129505120588</v>
      </c>
    </row>
    <row r="1015" spans="1:10" s="253" customFormat="1" ht="45">
      <c r="A1015" s="240">
        <v>1952</v>
      </c>
      <c r="B1015" s="191" t="s">
        <v>1529</v>
      </c>
      <c r="C1015" s="191"/>
      <c r="D1015" s="233">
        <v>2150</v>
      </c>
      <c r="E1015" s="215"/>
      <c r="F1015" s="233">
        <f t="shared" si="63"/>
        <v>2150</v>
      </c>
      <c r="G1015" s="191"/>
      <c r="H1015" s="191"/>
      <c r="I1015" s="368">
        <f t="shared" si="64"/>
        <v>1099.2775445718698</v>
      </c>
      <c r="J1015" s="368">
        <f t="shared" si="65"/>
        <v>1099.2775445718698</v>
      </c>
    </row>
    <row r="1016" spans="1:10" s="253" customFormat="1" ht="30">
      <c r="A1016" s="240">
        <v>1953</v>
      </c>
      <c r="B1016" s="191" t="s">
        <v>1530</v>
      </c>
      <c r="C1016" s="191"/>
      <c r="D1016" s="233">
        <v>2150</v>
      </c>
      <c r="E1016" s="215"/>
      <c r="F1016" s="233">
        <f t="shared" si="63"/>
        <v>2150</v>
      </c>
      <c r="G1016" s="191"/>
      <c r="H1016" s="191"/>
      <c r="I1016" s="368">
        <f t="shared" si="64"/>
        <v>1099.2775445718698</v>
      </c>
      <c r="J1016" s="368">
        <f t="shared" si="65"/>
        <v>1099.2775445718698</v>
      </c>
    </row>
    <row r="1017" spans="1:10" s="253" customFormat="1" ht="45">
      <c r="A1017" s="240">
        <v>1954</v>
      </c>
      <c r="B1017" s="191" t="s">
        <v>1531</v>
      </c>
      <c r="C1017" s="191"/>
      <c r="D1017" s="233">
        <v>2150</v>
      </c>
      <c r="E1017" s="215"/>
      <c r="F1017" s="233">
        <f t="shared" si="63"/>
        <v>2150</v>
      </c>
      <c r="G1017" s="191"/>
      <c r="H1017" s="191"/>
      <c r="I1017" s="368">
        <f t="shared" si="64"/>
        <v>1099.2775445718698</v>
      </c>
      <c r="J1017" s="368">
        <f t="shared" si="65"/>
        <v>1099.2775445718698</v>
      </c>
    </row>
    <row r="1018" spans="1:10" s="253" customFormat="1" ht="30">
      <c r="A1018" s="240">
        <v>1955</v>
      </c>
      <c r="B1018" s="191" t="s">
        <v>1532</v>
      </c>
      <c r="C1018" s="191"/>
      <c r="D1018" s="233">
        <v>1900</v>
      </c>
      <c r="E1018" s="215"/>
      <c r="F1018" s="233">
        <f t="shared" si="63"/>
        <v>1900</v>
      </c>
      <c r="G1018" s="191"/>
      <c r="H1018" s="191"/>
      <c r="I1018" s="368">
        <f t="shared" si="64"/>
        <v>971.45457427281519</v>
      </c>
      <c r="J1018" s="368">
        <f t="shared" si="65"/>
        <v>971.45457427281519</v>
      </c>
    </row>
    <row r="1019" spans="1:10" s="253" customFormat="1" ht="30">
      <c r="A1019" s="240">
        <v>1956</v>
      </c>
      <c r="B1019" s="191" t="s">
        <v>1533</v>
      </c>
      <c r="C1019" s="191"/>
      <c r="D1019" s="233">
        <v>1900</v>
      </c>
      <c r="E1019" s="215"/>
      <c r="F1019" s="233">
        <f t="shared" si="63"/>
        <v>1900</v>
      </c>
      <c r="G1019" s="191"/>
      <c r="H1019" s="191"/>
      <c r="I1019" s="368">
        <f t="shared" si="64"/>
        <v>971.45457427281519</v>
      </c>
      <c r="J1019" s="368">
        <f t="shared" si="65"/>
        <v>971.45457427281519</v>
      </c>
    </row>
    <row r="1020" spans="1:10" s="253" customFormat="1" ht="30">
      <c r="A1020" s="240">
        <v>1957</v>
      </c>
      <c r="B1020" s="191" t="s">
        <v>1534</v>
      </c>
      <c r="C1020" s="191"/>
      <c r="D1020" s="233">
        <v>2100</v>
      </c>
      <c r="E1020" s="215"/>
      <c r="F1020" s="233">
        <f t="shared" si="63"/>
        <v>2100</v>
      </c>
      <c r="G1020" s="191"/>
      <c r="H1020" s="191"/>
      <c r="I1020" s="368">
        <f t="shared" si="64"/>
        <v>1073.7129505120588</v>
      </c>
      <c r="J1020" s="368">
        <f t="shared" si="65"/>
        <v>1073.7129505120588</v>
      </c>
    </row>
    <row r="1021" spans="1:10" s="253" customFormat="1" ht="30">
      <c r="A1021" s="240">
        <v>1958</v>
      </c>
      <c r="B1021" s="191" t="s">
        <v>1535</v>
      </c>
      <c r="C1021" s="191"/>
      <c r="D1021" s="233">
        <v>2150</v>
      </c>
      <c r="E1021" s="215"/>
      <c r="F1021" s="233">
        <f t="shared" si="63"/>
        <v>2150</v>
      </c>
      <c r="G1021" s="191"/>
      <c r="H1021" s="191"/>
      <c r="I1021" s="368">
        <f t="shared" si="64"/>
        <v>1099.2775445718698</v>
      </c>
      <c r="J1021" s="368">
        <f t="shared" si="65"/>
        <v>1099.2775445718698</v>
      </c>
    </row>
    <row r="1022" spans="1:10" s="253" customFormat="1" ht="30">
      <c r="A1022" s="240">
        <v>1959</v>
      </c>
      <c r="B1022" s="191" t="s">
        <v>471</v>
      </c>
      <c r="C1022" s="191"/>
      <c r="D1022" s="233">
        <v>2300</v>
      </c>
      <c r="E1022" s="215"/>
      <c r="F1022" s="233">
        <f t="shared" si="63"/>
        <v>2300</v>
      </c>
      <c r="G1022" s="191"/>
      <c r="H1022" s="191"/>
      <c r="I1022" s="368">
        <f t="shared" si="64"/>
        <v>1175.9713267513025</v>
      </c>
      <c r="J1022" s="368">
        <f t="shared" si="65"/>
        <v>1175.9713267513025</v>
      </c>
    </row>
    <row r="1023" spans="1:10" s="253" customFormat="1" ht="30">
      <c r="A1023" s="240">
        <v>1960</v>
      </c>
      <c r="B1023" s="191" t="s">
        <v>1536</v>
      </c>
      <c r="C1023" s="191"/>
      <c r="D1023" s="233">
        <v>2300</v>
      </c>
      <c r="E1023" s="215"/>
      <c r="F1023" s="233">
        <f t="shared" si="63"/>
        <v>2300</v>
      </c>
      <c r="G1023" s="191"/>
      <c r="H1023" s="191"/>
      <c r="I1023" s="368">
        <f t="shared" si="64"/>
        <v>1175.9713267513025</v>
      </c>
      <c r="J1023" s="368">
        <f t="shared" si="65"/>
        <v>1175.9713267513025</v>
      </c>
    </row>
    <row r="1024" spans="1:10" s="253" customFormat="1" ht="30">
      <c r="A1024" s="240">
        <v>1961</v>
      </c>
      <c r="B1024" s="191" t="s">
        <v>1537</v>
      </c>
      <c r="C1024" s="191"/>
      <c r="D1024" s="233">
        <v>2300</v>
      </c>
      <c r="E1024" s="215"/>
      <c r="F1024" s="233">
        <f t="shared" si="63"/>
        <v>2300</v>
      </c>
      <c r="G1024" s="191"/>
      <c r="H1024" s="191"/>
      <c r="I1024" s="368">
        <f t="shared" si="64"/>
        <v>1175.9713267513025</v>
      </c>
      <c r="J1024" s="368">
        <f t="shared" si="65"/>
        <v>1175.9713267513025</v>
      </c>
    </row>
    <row r="1025" spans="1:10" s="253" customFormat="1" ht="30">
      <c r="A1025" s="240">
        <v>1962</v>
      </c>
      <c r="B1025" s="191" t="s">
        <v>1538</v>
      </c>
      <c r="C1025" s="191"/>
      <c r="D1025" s="233">
        <v>2300</v>
      </c>
      <c r="E1025" s="215"/>
      <c r="F1025" s="233">
        <f t="shared" si="63"/>
        <v>2300</v>
      </c>
      <c r="G1025" s="191"/>
      <c r="H1025" s="191"/>
      <c r="I1025" s="368">
        <f t="shared" si="64"/>
        <v>1175.9713267513025</v>
      </c>
      <c r="J1025" s="368">
        <f t="shared" si="65"/>
        <v>1175.9713267513025</v>
      </c>
    </row>
    <row r="1026" spans="1:10" s="253" customFormat="1" ht="30">
      <c r="A1026" s="240">
        <v>1963</v>
      </c>
      <c r="B1026" s="191" t="s">
        <v>1539</v>
      </c>
      <c r="C1026" s="191"/>
      <c r="D1026" s="233">
        <v>2300</v>
      </c>
      <c r="E1026" s="215"/>
      <c r="F1026" s="233">
        <f t="shared" si="63"/>
        <v>2300</v>
      </c>
      <c r="G1026" s="191"/>
      <c r="H1026" s="191"/>
      <c r="I1026" s="368">
        <f t="shared" si="64"/>
        <v>1175.9713267513025</v>
      </c>
      <c r="J1026" s="368">
        <f t="shared" si="65"/>
        <v>1175.9713267513025</v>
      </c>
    </row>
    <row r="1027" spans="1:10" s="253" customFormat="1" ht="30">
      <c r="A1027" s="240">
        <v>1964</v>
      </c>
      <c r="B1027" s="191" t="s">
        <v>1540</v>
      </c>
      <c r="C1027" s="191"/>
      <c r="D1027" s="233">
        <v>2300</v>
      </c>
      <c r="E1027" s="215"/>
      <c r="F1027" s="233">
        <f t="shared" ref="F1027:F1094" si="66">D1027-E1027</f>
        <v>2300</v>
      </c>
      <c r="G1027" s="191"/>
      <c r="H1027" s="191"/>
      <c r="I1027" s="368">
        <f t="shared" si="64"/>
        <v>1175.9713267513025</v>
      </c>
      <c r="J1027" s="368">
        <f t="shared" si="65"/>
        <v>1175.9713267513025</v>
      </c>
    </row>
    <row r="1028" spans="1:10" s="253" customFormat="1" ht="30">
      <c r="A1028" s="240">
        <v>1965</v>
      </c>
      <c r="B1028" s="191" t="s">
        <v>1541</v>
      </c>
      <c r="C1028" s="191"/>
      <c r="D1028" s="233">
        <v>2300</v>
      </c>
      <c r="E1028" s="215"/>
      <c r="F1028" s="233">
        <f t="shared" si="66"/>
        <v>2300</v>
      </c>
      <c r="G1028" s="191"/>
      <c r="H1028" s="191"/>
      <c r="I1028" s="368">
        <f t="shared" ref="I1028:I1091" si="67">D1028/I$2</f>
        <v>1175.9713267513025</v>
      </c>
      <c r="J1028" s="368">
        <f t="shared" ref="J1028:J1091" si="68">F1028/J$2</f>
        <v>1175.9713267513025</v>
      </c>
    </row>
    <row r="1029" spans="1:10" s="253" customFormat="1" ht="30">
      <c r="A1029" s="240">
        <v>1966</v>
      </c>
      <c r="B1029" s="191" t="s">
        <v>1542</v>
      </c>
      <c r="C1029" s="191"/>
      <c r="D1029" s="233">
        <v>2300</v>
      </c>
      <c r="E1029" s="215"/>
      <c r="F1029" s="233">
        <f t="shared" si="66"/>
        <v>2300</v>
      </c>
      <c r="G1029" s="191"/>
      <c r="H1029" s="191"/>
      <c r="I1029" s="368">
        <f t="shared" si="67"/>
        <v>1175.9713267513025</v>
      </c>
      <c r="J1029" s="368">
        <f t="shared" si="68"/>
        <v>1175.9713267513025</v>
      </c>
    </row>
    <row r="1030" spans="1:10" s="253" customFormat="1" ht="30">
      <c r="A1030" s="240">
        <v>1967</v>
      </c>
      <c r="B1030" s="191" t="s">
        <v>1543</v>
      </c>
      <c r="C1030" s="191"/>
      <c r="D1030" s="233">
        <v>2600</v>
      </c>
      <c r="E1030" s="215"/>
      <c r="F1030" s="233">
        <f t="shared" si="66"/>
        <v>2600</v>
      </c>
      <c r="G1030" s="191"/>
      <c r="H1030" s="191"/>
      <c r="I1030" s="368">
        <f t="shared" si="67"/>
        <v>1329.3588911101681</v>
      </c>
      <c r="J1030" s="368">
        <f t="shared" si="68"/>
        <v>1329.3588911101681</v>
      </c>
    </row>
    <row r="1031" spans="1:10" s="253" customFormat="1" ht="15">
      <c r="A1031" s="240">
        <v>1968</v>
      </c>
      <c r="B1031" s="191" t="s">
        <v>1494</v>
      </c>
      <c r="C1031" s="191"/>
      <c r="D1031" s="233">
        <v>1350</v>
      </c>
      <c r="E1031" s="215"/>
      <c r="F1031" s="233">
        <f t="shared" si="66"/>
        <v>1350</v>
      </c>
      <c r="G1031" s="191"/>
      <c r="H1031" s="191"/>
      <c r="I1031" s="368">
        <f t="shared" si="67"/>
        <v>690.24403961489497</v>
      </c>
      <c r="J1031" s="368">
        <f t="shared" si="68"/>
        <v>690.24403961489497</v>
      </c>
    </row>
    <row r="1032" spans="1:10" s="253" customFormat="1" ht="15">
      <c r="A1032" s="240">
        <v>1969</v>
      </c>
      <c r="B1032" s="191" t="s">
        <v>475</v>
      </c>
      <c r="C1032" s="191"/>
      <c r="D1032" s="233">
        <v>430</v>
      </c>
      <c r="E1032" s="215"/>
      <c r="F1032" s="233">
        <f t="shared" si="66"/>
        <v>430</v>
      </c>
      <c r="G1032" s="191"/>
      <c r="H1032" s="191"/>
      <c r="I1032" s="368">
        <f t="shared" si="67"/>
        <v>219.85550891437396</v>
      </c>
      <c r="J1032" s="368">
        <f t="shared" si="68"/>
        <v>219.85550891437396</v>
      </c>
    </row>
    <row r="1033" spans="1:10" s="253" customFormat="1" ht="15">
      <c r="A1033" s="240">
        <v>1970</v>
      </c>
      <c r="B1033" s="57" t="s">
        <v>476</v>
      </c>
      <c r="C1033" s="191"/>
      <c r="D1033" s="233">
        <v>460</v>
      </c>
      <c r="E1033" s="215"/>
      <c r="F1033" s="233">
        <f t="shared" si="66"/>
        <v>460</v>
      </c>
      <c r="G1033" s="191"/>
      <c r="H1033" s="191"/>
      <c r="I1033" s="368">
        <f t="shared" si="67"/>
        <v>235.19426535026051</v>
      </c>
      <c r="J1033" s="368">
        <f t="shared" si="68"/>
        <v>235.19426535026051</v>
      </c>
    </row>
    <row r="1034" spans="1:10" s="253" customFormat="1" ht="30">
      <c r="A1034" s="240">
        <v>1971</v>
      </c>
      <c r="B1034" s="57" t="s">
        <v>477</v>
      </c>
      <c r="C1034" s="191"/>
      <c r="D1034" s="233">
        <v>690</v>
      </c>
      <c r="E1034" s="215"/>
      <c r="F1034" s="233">
        <f t="shared" si="66"/>
        <v>690</v>
      </c>
      <c r="G1034" s="191"/>
      <c r="H1034" s="191"/>
      <c r="I1034" s="368">
        <f t="shared" si="67"/>
        <v>352.79139802539078</v>
      </c>
      <c r="J1034" s="368">
        <f t="shared" si="68"/>
        <v>352.79139802539078</v>
      </c>
    </row>
    <row r="1035" spans="1:10" s="253" customFormat="1" ht="15">
      <c r="A1035" s="240">
        <v>1972</v>
      </c>
      <c r="B1035" s="57" t="s">
        <v>537</v>
      </c>
      <c r="C1035" s="191"/>
      <c r="D1035" s="233">
        <v>170</v>
      </c>
      <c r="E1035" s="215"/>
      <c r="F1035" s="233">
        <f t="shared" si="66"/>
        <v>170</v>
      </c>
      <c r="G1035" s="191"/>
      <c r="H1035" s="191"/>
      <c r="I1035" s="368">
        <f t="shared" si="67"/>
        <v>86.919619803357151</v>
      </c>
      <c r="J1035" s="368">
        <f t="shared" si="68"/>
        <v>86.919619803357151</v>
      </c>
    </row>
    <row r="1036" spans="1:10" s="253" customFormat="1" ht="15">
      <c r="A1036" s="240">
        <v>1973</v>
      </c>
      <c r="B1036" s="57" t="s">
        <v>538</v>
      </c>
      <c r="C1036" s="191"/>
      <c r="D1036" s="233">
        <v>170</v>
      </c>
      <c r="E1036" s="215"/>
      <c r="F1036" s="233">
        <f t="shared" si="66"/>
        <v>170</v>
      </c>
      <c r="G1036" s="191"/>
      <c r="H1036" s="191"/>
      <c r="I1036" s="368">
        <f t="shared" si="67"/>
        <v>86.919619803357151</v>
      </c>
      <c r="J1036" s="368">
        <f t="shared" si="68"/>
        <v>86.919619803357151</v>
      </c>
    </row>
    <row r="1037" spans="1:10" s="253" customFormat="1" ht="15">
      <c r="A1037" s="240">
        <v>1974</v>
      </c>
      <c r="B1037" s="57" t="s">
        <v>539</v>
      </c>
      <c r="C1037" s="191"/>
      <c r="D1037" s="233">
        <v>155</v>
      </c>
      <c r="E1037" s="215"/>
      <c r="F1037" s="233">
        <f t="shared" si="66"/>
        <v>155</v>
      </c>
      <c r="G1037" s="191"/>
      <c r="H1037" s="191"/>
      <c r="I1037" s="368">
        <f t="shared" si="67"/>
        <v>79.25024158541386</v>
      </c>
      <c r="J1037" s="368">
        <f t="shared" si="68"/>
        <v>79.25024158541386</v>
      </c>
    </row>
    <row r="1038" spans="1:10" s="253" customFormat="1" ht="15">
      <c r="A1038" s="240">
        <v>1975</v>
      </c>
      <c r="B1038" s="57" t="s">
        <v>540</v>
      </c>
      <c r="C1038" s="191"/>
      <c r="D1038" s="233">
        <v>155</v>
      </c>
      <c r="E1038" s="215"/>
      <c r="F1038" s="233">
        <f t="shared" si="66"/>
        <v>155</v>
      </c>
      <c r="G1038" s="191"/>
      <c r="H1038" s="191"/>
      <c r="I1038" s="368">
        <f t="shared" si="67"/>
        <v>79.25024158541386</v>
      </c>
      <c r="J1038" s="368">
        <f t="shared" si="68"/>
        <v>79.25024158541386</v>
      </c>
    </row>
    <row r="1039" spans="1:10" s="253" customFormat="1" ht="15">
      <c r="A1039" s="240">
        <v>1976</v>
      </c>
      <c r="B1039" s="57" t="s">
        <v>478</v>
      </c>
      <c r="C1039" s="191"/>
      <c r="D1039" s="233">
        <v>70</v>
      </c>
      <c r="E1039" s="215"/>
      <c r="F1039" s="233">
        <f t="shared" si="66"/>
        <v>70</v>
      </c>
      <c r="G1039" s="191"/>
      <c r="H1039" s="191"/>
      <c r="I1039" s="368">
        <f t="shared" si="67"/>
        <v>35.790431683735292</v>
      </c>
      <c r="J1039" s="368">
        <f t="shared" si="68"/>
        <v>35.790431683735292</v>
      </c>
    </row>
    <row r="1040" spans="1:10" s="253" customFormat="1" ht="15">
      <c r="A1040" s="240">
        <v>1977</v>
      </c>
      <c r="B1040" s="57" t="s">
        <v>479</v>
      </c>
      <c r="C1040" s="191"/>
      <c r="D1040" s="233">
        <v>690</v>
      </c>
      <c r="E1040" s="215"/>
      <c r="F1040" s="233">
        <f t="shared" si="66"/>
        <v>690</v>
      </c>
      <c r="G1040" s="191"/>
      <c r="H1040" s="191"/>
      <c r="I1040" s="368">
        <f t="shared" si="67"/>
        <v>352.79139802539078</v>
      </c>
      <c r="J1040" s="368">
        <f t="shared" si="68"/>
        <v>352.79139802539078</v>
      </c>
    </row>
    <row r="1041" spans="1:10" s="253" customFormat="1" ht="15">
      <c r="A1041" s="240">
        <v>1978</v>
      </c>
      <c r="B1041" s="57" t="s">
        <v>480</v>
      </c>
      <c r="C1041" s="191"/>
      <c r="D1041" s="233">
        <v>2600</v>
      </c>
      <c r="E1041" s="215"/>
      <c r="F1041" s="233">
        <f t="shared" si="66"/>
        <v>2600</v>
      </c>
      <c r="G1041" s="191"/>
      <c r="H1041" s="191"/>
      <c r="I1041" s="368">
        <f t="shared" si="67"/>
        <v>1329.3588911101681</v>
      </c>
      <c r="J1041" s="368">
        <f t="shared" si="68"/>
        <v>1329.3588911101681</v>
      </c>
    </row>
    <row r="1042" spans="1:10" s="253" customFormat="1" ht="15">
      <c r="A1042" s="240">
        <v>1979</v>
      </c>
      <c r="B1042" s="57" t="s">
        <v>481</v>
      </c>
      <c r="C1042" s="191"/>
      <c r="D1042" s="233">
        <v>2600</v>
      </c>
      <c r="E1042" s="215"/>
      <c r="F1042" s="233">
        <f t="shared" si="66"/>
        <v>2600</v>
      </c>
      <c r="G1042" s="191"/>
      <c r="H1042" s="191"/>
      <c r="I1042" s="368">
        <f t="shared" si="67"/>
        <v>1329.3588911101681</v>
      </c>
      <c r="J1042" s="368">
        <f t="shared" si="68"/>
        <v>1329.3588911101681</v>
      </c>
    </row>
    <row r="1043" spans="1:10" s="253" customFormat="1" ht="15">
      <c r="A1043" s="240">
        <v>1980</v>
      </c>
      <c r="B1043" s="57" t="s">
        <v>482</v>
      </c>
      <c r="C1043" s="191"/>
      <c r="D1043" s="233">
        <v>2600</v>
      </c>
      <c r="E1043" s="215"/>
      <c r="F1043" s="233">
        <f t="shared" si="66"/>
        <v>2600</v>
      </c>
      <c r="G1043" s="191"/>
      <c r="H1043" s="191"/>
      <c r="I1043" s="368">
        <f t="shared" si="67"/>
        <v>1329.3588911101681</v>
      </c>
      <c r="J1043" s="368">
        <f t="shared" si="68"/>
        <v>1329.3588911101681</v>
      </c>
    </row>
    <row r="1044" spans="1:10" s="253" customFormat="1" ht="15">
      <c r="A1044" s="240">
        <v>1981</v>
      </c>
      <c r="B1044" s="57" t="s">
        <v>484</v>
      </c>
      <c r="C1044" s="191"/>
      <c r="D1044" s="233">
        <v>2600</v>
      </c>
      <c r="E1044" s="215"/>
      <c r="F1044" s="233">
        <f t="shared" si="66"/>
        <v>2600</v>
      </c>
      <c r="G1044" s="191"/>
      <c r="H1044" s="191"/>
      <c r="I1044" s="368">
        <f t="shared" si="67"/>
        <v>1329.3588911101681</v>
      </c>
      <c r="J1044" s="368">
        <f t="shared" si="68"/>
        <v>1329.3588911101681</v>
      </c>
    </row>
    <row r="1045" spans="1:10" s="253" customFormat="1" ht="15">
      <c r="A1045" s="240">
        <v>1982</v>
      </c>
      <c r="B1045" s="57" t="s">
        <v>485</v>
      </c>
      <c r="C1045" s="191"/>
      <c r="D1045" s="233">
        <v>2600</v>
      </c>
      <c r="E1045" s="215"/>
      <c r="F1045" s="233">
        <f t="shared" si="66"/>
        <v>2600</v>
      </c>
      <c r="G1045" s="191"/>
      <c r="H1045" s="191"/>
      <c r="I1045" s="368">
        <f t="shared" si="67"/>
        <v>1329.3588911101681</v>
      </c>
      <c r="J1045" s="368">
        <f t="shared" si="68"/>
        <v>1329.3588911101681</v>
      </c>
    </row>
    <row r="1046" spans="1:10" s="253" customFormat="1" ht="15">
      <c r="A1046" s="240">
        <v>1983</v>
      </c>
      <c r="B1046" s="57" t="s">
        <v>486</v>
      </c>
      <c r="C1046" s="191"/>
      <c r="D1046" s="233">
        <v>2400</v>
      </c>
      <c r="E1046" s="215"/>
      <c r="F1046" s="233">
        <f t="shared" si="66"/>
        <v>2400</v>
      </c>
      <c r="G1046" s="191"/>
      <c r="H1046" s="191"/>
      <c r="I1046" s="368">
        <f t="shared" si="67"/>
        <v>1227.1005148709244</v>
      </c>
      <c r="J1046" s="368">
        <f t="shared" si="68"/>
        <v>1227.1005148709244</v>
      </c>
    </row>
    <row r="1047" spans="1:10" s="253" customFormat="1" ht="15">
      <c r="A1047" s="240">
        <v>1984</v>
      </c>
      <c r="B1047" s="57" t="s">
        <v>487</v>
      </c>
      <c r="C1047" s="191"/>
      <c r="D1047" s="233">
        <v>2100</v>
      </c>
      <c r="E1047" s="215"/>
      <c r="F1047" s="233">
        <f t="shared" si="66"/>
        <v>2100</v>
      </c>
      <c r="G1047" s="191"/>
      <c r="H1047" s="191"/>
      <c r="I1047" s="368">
        <f t="shared" si="67"/>
        <v>1073.7129505120588</v>
      </c>
      <c r="J1047" s="368">
        <f t="shared" si="68"/>
        <v>1073.7129505120588</v>
      </c>
    </row>
    <row r="1048" spans="1:10" s="253" customFormat="1" ht="15">
      <c r="A1048" s="240">
        <v>1985</v>
      </c>
      <c r="B1048" s="191" t="s">
        <v>1495</v>
      </c>
      <c r="C1048" s="191"/>
      <c r="D1048" s="233">
        <v>865</v>
      </c>
      <c r="E1048" s="215"/>
      <c r="F1048" s="233">
        <f t="shared" si="66"/>
        <v>865</v>
      </c>
      <c r="G1048" s="191"/>
      <c r="H1048" s="191"/>
      <c r="I1048" s="368">
        <f t="shared" si="67"/>
        <v>442.26747723472897</v>
      </c>
      <c r="J1048" s="368">
        <f t="shared" si="68"/>
        <v>442.26747723472897</v>
      </c>
    </row>
    <row r="1049" spans="1:10" ht="15">
      <c r="A1049" s="239"/>
      <c r="B1049" s="64" t="s">
        <v>1544</v>
      </c>
      <c r="C1049" s="205"/>
      <c r="D1049" s="228"/>
      <c r="E1049" s="228"/>
      <c r="F1049" s="228"/>
      <c r="G1049" s="205"/>
      <c r="H1049" s="205"/>
      <c r="I1049" s="368"/>
      <c r="J1049" s="368"/>
    </row>
    <row r="1050" spans="1:10" ht="45">
      <c r="A1050" s="230">
        <v>1986</v>
      </c>
      <c r="B1050" s="130" t="s">
        <v>1545</v>
      </c>
      <c r="C1050" s="130"/>
      <c r="D1050" s="225">
        <v>390</v>
      </c>
      <c r="E1050" s="215"/>
      <c r="F1050" s="225">
        <f t="shared" si="66"/>
        <v>390</v>
      </c>
      <c r="G1050" s="130"/>
      <c r="H1050" s="130"/>
      <c r="I1050" s="368">
        <f t="shared" si="67"/>
        <v>199.4038336665252</v>
      </c>
      <c r="J1050" s="368">
        <f t="shared" si="68"/>
        <v>199.4038336665252</v>
      </c>
    </row>
    <row r="1051" spans="1:10" ht="45">
      <c r="A1051" s="230">
        <v>1987</v>
      </c>
      <c r="B1051" s="130" t="s">
        <v>1546</v>
      </c>
      <c r="C1051" s="130"/>
      <c r="D1051" s="225">
        <v>400</v>
      </c>
      <c r="E1051" s="215"/>
      <c r="F1051" s="225">
        <f t="shared" si="66"/>
        <v>400</v>
      </c>
      <c r="G1051" s="130"/>
      <c r="H1051" s="130"/>
      <c r="I1051" s="368">
        <f t="shared" si="67"/>
        <v>204.5167524784874</v>
      </c>
      <c r="J1051" s="368">
        <f t="shared" si="68"/>
        <v>204.5167524784874</v>
      </c>
    </row>
    <row r="1052" spans="1:10" ht="45">
      <c r="A1052" s="230">
        <v>1988</v>
      </c>
      <c r="B1052" s="130" t="s">
        <v>1547</v>
      </c>
      <c r="C1052" s="130"/>
      <c r="D1052" s="225">
        <v>420</v>
      </c>
      <c r="E1052" s="215"/>
      <c r="F1052" s="225">
        <f t="shared" si="66"/>
        <v>420</v>
      </c>
      <c r="G1052" s="130"/>
      <c r="H1052" s="130"/>
      <c r="I1052" s="368">
        <f t="shared" si="67"/>
        <v>214.74259010241178</v>
      </c>
      <c r="J1052" s="368">
        <f t="shared" si="68"/>
        <v>214.74259010241178</v>
      </c>
    </row>
    <row r="1053" spans="1:10" ht="45">
      <c r="A1053" s="230">
        <v>1989</v>
      </c>
      <c r="B1053" s="130" t="s">
        <v>1548</v>
      </c>
      <c r="C1053" s="130"/>
      <c r="D1053" s="225">
        <v>430</v>
      </c>
      <c r="E1053" s="215"/>
      <c r="F1053" s="225">
        <f t="shared" si="66"/>
        <v>430</v>
      </c>
      <c r="G1053" s="130"/>
      <c r="H1053" s="130"/>
      <c r="I1053" s="368">
        <f t="shared" si="67"/>
        <v>219.85550891437396</v>
      </c>
      <c r="J1053" s="368">
        <f t="shared" si="68"/>
        <v>219.85550891437396</v>
      </c>
    </row>
    <row r="1054" spans="1:10" ht="45">
      <c r="A1054" s="230">
        <v>1990</v>
      </c>
      <c r="B1054" s="130" t="s">
        <v>1549</v>
      </c>
      <c r="C1054" s="130"/>
      <c r="D1054" s="225">
        <v>780</v>
      </c>
      <c r="E1054" s="215"/>
      <c r="F1054" s="225">
        <f t="shared" si="66"/>
        <v>780</v>
      </c>
      <c r="G1054" s="130"/>
      <c r="H1054" s="130"/>
      <c r="I1054" s="368">
        <f t="shared" si="67"/>
        <v>398.8076673330504</v>
      </c>
      <c r="J1054" s="368">
        <f t="shared" si="68"/>
        <v>398.8076673330504</v>
      </c>
    </row>
    <row r="1055" spans="1:10" ht="45">
      <c r="A1055" s="230">
        <v>1991</v>
      </c>
      <c r="B1055" s="130" t="s">
        <v>1550</v>
      </c>
      <c r="C1055" s="130"/>
      <c r="D1055" s="225">
        <v>380</v>
      </c>
      <c r="E1055" s="215"/>
      <c r="F1055" s="225">
        <f t="shared" si="66"/>
        <v>380</v>
      </c>
      <c r="G1055" s="130"/>
      <c r="H1055" s="130"/>
      <c r="I1055" s="368">
        <f t="shared" si="67"/>
        <v>194.29091485456303</v>
      </c>
      <c r="J1055" s="368">
        <f t="shared" si="68"/>
        <v>194.29091485456303</v>
      </c>
    </row>
    <row r="1056" spans="1:10" ht="45">
      <c r="A1056" s="230">
        <v>1992</v>
      </c>
      <c r="B1056" s="130" t="s">
        <v>1551</v>
      </c>
      <c r="C1056" s="130"/>
      <c r="D1056" s="225">
        <v>390</v>
      </c>
      <c r="E1056" s="215"/>
      <c r="F1056" s="225">
        <f t="shared" si="66"/>
        <v>390</v>
      </c>
      <c r="G1056" s="130"/>
      <c r="H1056" s="130"/>
      <c r="I1056" s="368">
        <f t="shared" si="67"/>
        <v>199.4038336665252</v>
      </c>
      <c r="J1056" s="368">
        <f t="shared" si="68"/>
        <v>199.4038336665252</v>
      </c>
    </row>
    <row r="1057" spans="1:10" ht="45">
      <c r="A1057" s="230">
        <v>1993</v>
      </c>
      <c r="B1057" s="130" t="s">
        <v>1552</v>
      </c>
      <c r="C1057" s="130"/>
      <c r="D1057" s="225">
        <v>410</v>
      </c>
      <c r="E1057" s="215"/>
      <c r="F1057" s="225">
        <f t="shared" si="66"/>
        <v>410</v>
      </c>
      <c r="G1057" s="130"/>
      <c r="H1057" s="130"/>
      <c r="I1057" s="368">
        <f t="shared" si="67"/>
        <v>209.62967129044958</v>
      </c>
      <c r="J1057" s="368">
        <f t="shared" si="68"/>
        <v>209.62967129044958</v>
      </c>
    </row>
    <row r="1058" spans="1:10" ht="45">
      <c r="A1058" s="230">
        <v>1994</v>
      </c>
      <c r="B1058" s="130" t="s">
        <v>1553</v>
      </c>
      <c r="C1058" s="130"/>
      <c r="D1058" s="225">
        <v>420</v>
      </c>
      <c r="E1058" s="215"/>
      <c r="F1058" s="225">
        <f t="shared" si="66"/>
        <v>420</v>
      </c>
      <c r="G1058" s="130"/>
      <c r="H1058" s="130"/>
      <c r="I1058" s="368">
        <f t="shared" si="67"/>
        <v>214.74259010241178</v>
      </c>
      <c r="J1058" s="368">
        <f t="shared" si="68"/>
        <v>214.74259010241178</v>
      </c>
    </row>
    <row r="1059" spans="1:10" ht="45">
      <c r="A1059" s="230">
        <v>1995</v>
      </c>
      <c r="B1059" s="130" t="s">
        <v>1554</v>
      </c>
      <c r="C1059" s="130"/>
      <c r="D1059" s="225">
        <v>770</v>
      </c>
      <c r="E1059" s="215"/>
      <c r="F1059" s="225">
        <f t="shared" si="66"/>
        <v>770</v>
      </c>
      <c r="G1059" s="130"/>
      <c r="H1059" s="130"/>
      <c r="I1059" s="368">
        <f t="shared" si="67"/>
        <v>393.69474852108823</v>
      </c>
      <c r="J1059" s="368">
        <f t="shared" si="68"/>
        <v>393.69474852108823</v>
      </c>
    </row>
    <row r="1060" spans="1:10" ht="15">
      <c r="A1060" s="234"/>
      <c r="B1060" s="208" t="s">
        <v>960</v>
      </c>
      <c r="C1060" s="216"/>
      <c r="D1060" s="235"/>
      <c r="E1060" s="235"/>
      <c r="F1060" s="235"/>
      <c r="G1060" s="216"/>
      <c r="H1060" s="216"/>
      <c r="I1060" s="368"/>
      <c r="J1060" s="368"/>
    </row>
    <row r="1061" spans="1:10" ht="30">
      <c r="A1061" s="230">
        <v>1996</v>
      </c>
      <c r="B1061" s="130" t="s">
        <v>1555</v>
      </c>
      <c r="C1061" s="130" t="s">
        <v>1556</v>
      </c>
      <c r="D1061" s="225">
        <v>4620</v>
      </c>
      <c r="E1061" s="215"/>
      <c r="F1061" s="225">
        <f t="shared" si="66"/>
        <v>4620</v>
      </c>
      <c r="G1061" s="130"/>
      <c r="H1061" s="130"/>
      <c r="I1061" s="368">
        <f t="shared" si="67"/>
        <v>2362.1684911265293</v>
      </c>
      <c r="J1061" s="368">
        <f t="shared" si="68"/>
        <v>2362.1684911265293</v>
      </c>
    </row>
    <row r="1062" spans="1:10" ht="30">
      <c r="A1062" s="230">
        <v>1997</v>
      </c>
      <c r="B1062" s="130" t="s">
        <v>1557</v>
      </c>
      <c r="C1062" s="130"/>
      <c r="D1062" s="225">
        <v>2400</v>
      </c>
      <c r="E1062" s="215"/>
      <c r="F1062" s="225">
        <f t="shared" si="66"/>
        <v>2400</v>
      </c>
      <c r="G1062" s="130"/>
      <c r="H1062" s="130"/>
      <c r="I1062" s="368">
        <f t="shared" si="67"/>
        <v>1227.1005148709244</v>
      </c>
      <c r="J1062" s="368">
        <f t="shared" si="68"/>
        <v>1227.1005148709244</v>
      </c>
    </row>
    <row r="1063" spans="1:10" ht="15">
      <c r="A1063" s="234"/>
      <c r="B1063" s="208" t="s">
        <v>1558</v>
      </c>
      <c r="C1063" s="216"/>
      <c r="D1063" s="235"/>
      <c r="E1063" s="235"/>
      <c r="F1063" s="235"/>
      <c r="G1063" s="216"/>
      <c r="H1063" s="216"/>
      <c r="I1063" s="368"/>
      <c r="J1063" s="368"/>
    </row>
    <row r="1064" spans="1:10" ht="30">
      <c r="A1064" s="230">
        <v>1998</v>
      </c>
      <c r="B1064" s="130" t="s">
        <v>1559</v>
      </c>
      <c r="C1064" s="130" t="s">
        <v>98</v>
      </c>
      <c r="D1064" s="225">
        <v>1750</v>
      </c>
      <c r="E1064" s="215"/>
      <c r="F1064" s="225">
        <f t="shared" si="66"/>
        <v>1750</v>
      </c>
      <c r="G1064" s="130"/>
      <c r="H1064" s="130"/>
      <c r="I1064" s="368">
        <f t="shared" si="67"/>
        <v>894.76079209338241</v>
      </c>
      <c r="J1064" s="368">
        <f t="shared" si="68"/>
        <v>894.76079209338241</v>
      </c>
    </row>
    <row r="1065" spans="1:10" ht="15">
      <c r="A1065" s="230">
        <v>1999</v>
      </c>
      <c r="B1065" s="130" t="s">
        <v>1560</v>
      </c>
      <c r="C1065" s="130" t="s">
        <v>226</v>
      </c>
      <c r="D1065" s="225">
        <v>1940</v>
      </c>
      <c r="E1065" s="215">
        <v>1260</v>
      </c>
      <c r="F1065" s="225">
        <f t="shared" si="66"/>
        <v>680</v>
      </c>
      <c r="G1065" s="130" t="s">
        <v>1561</v>
      </c>
      <c r="H1065" s="130"/>
      <c r="I1065" s="368">
        <f t="shared" si="67"/>
        <v>991.90624952066389</v>
      </c>
      <c r="J1065" s="368">
        <f t="shared" si="68"/>
        <v>347.6784792134286</v>
      </c>
    </row>
    <row r="1066" spans="1:10" ht="30">
      <c r="A1066" s="230">
        <v>2000</v>
      </c>
      <c r="B1066" s="130" t="s">
        <v>1562</v>
      </c>
      <c r="C1066" s="130" t="s">
        <v>226</v>
      </c>
      <c r="D1066" s="225">
        <v>3280</v>
      </c>
      <c r="E1066" s="215">
        <v>1260</v>
      </c>
      <c r="F1066" s="225">
        <f t="shared" si="66"/>
        <v>2020</v>
      </c>
      <c r="G1066" s="130" t="s">
        <v>1563</v>
      </c>
      <c r="H1066" s="130"/>
      <c r="I1066" s="368">
        <f t="shared" si="67"/>
        <v>1677.0373703235966</v>
      </c>
      <c r="J1066" s="368">
        <f t="shared" si="68"/>
        <v>1032.8096000163614</v>
      </c>
    </row>
    <row r="1067" spans="1:10" ht="30">
      <c r="A1067" s="230">
        <v>2001</v>
      </c>
      <c r="B1067" s="130" t="s">
        <v>1564</v>
      </c>
      <c r="C1067" s="130" t="s">
        <v>226</v>
      </c>
      <c r="D1067" s="225">
        <v>4270</v>
      </c>
      <c r="E1067" s="215">
        <v>2290</v>
      </c>
      <c r="F1067" s="225">
        <f t="shared" si="66"/>
        <v>1980</v>
      </c>
      <c r="G1067" s="130" t="s">
        <v>1565</v>
      </c>
      <c r="H1067" s="130"/>
      <c r="I1067" s="368">
        <f t="shared" si="67"/>
        <v>2183.2163327078529</v>
      </c>
      <c r="J1067" s="368">
        <f t="shared" si="68"/>
        <v>1012.3579247685126</v>
      </c>
    </row>
    <row r="1068" spans="1:10" ht="30">
      <c r="A1068" s="230">
        <v>2002</v>
      </c>
      <c r="B1068" s="130" t="s">
        <v>1566</v>
      </c>
      <c r="C1068" s="130" t="s">
        <v>226</v>
      </c>
      <c r="D1068" s="225">
        <v>4720</v>
      </c>
      <c r="E1068" s="215">
        <v>2329</v>
      </c>
      <c r="F1068" s="225">
        <f t="shared" si="66"/>
        <v>2391</v>
      </c>
      <c r="G1068" s="130" t="s">
        <v>1567</v>
      </c>
      <c r="H1068" s="130"/>
      <c r="I1068" s="368">
        <f t="shared" si="67"/>
        <v>2413.2976792461513</v>
      </c>
      <c r="J1068" s="368">
        <f t="shared" si="68"/>
        <v>1222.4988879401585</v>
      </c>
    </row>
    <row r="1069" spans="1:10" ht="30">
      <c r="A1069" s="230">
        <v>2003</v>
      </c>
      <c r="B1069" s="130" t="s">
        <v>1568</v>
      </c>
      <c r="C1069" s="130" t="s">
        <v>226</v>
      </c>
      <c r="D1069" s="225">
        <v>5350</v>
      </c>
      <c r="E1069" s="215">
        <v>2329</v>
      </c>
      <c r="F1069" s="225">
        <f t="shared" si="66"/>
        <v>3021</v>
      </c>
      <c r="G1069" s="130" t="s">
        <v>1567</v>
      </c>
      <c r="H1069" s="130"/>
      <c r="I1069" s="368">
        <f t="shared" si="67"/>
        <v>2735.4115643997688</v>
      </c>
      <c r="J1069" s="368">
        <f t="shared" si="68"/>
        <v>1544.612773093776</v>
      </c>
    </row>
    <row r="1070" spans="1:10" ht="30">
      <c r="A1070" s="230">
        <v>2004</v>
      </c>
      <c r="B1070" s="130" t="s">
        <v>1569</v>
      </c>
      <c r="C1070" s="130" t="s">
        <v>226</v>
      </c>
      <c r="D1070" s="225">
        <v>5890</v>
      </c>
      <c r="E1070" s="215">
        <v>2329</v>
      </c>
      <c r="F1070" s="225">
        <f t="shared" si="66"/>
        <v>3561</v>
      </c>
      <c r="G1070" s="130" t="s">
        <v>1570</v>
      </c>
      <c r="H1070" s="130"/>
      <c r="I1070" s="368">
        <f t="shared" si="67"/>
        <v>3011.5091802457268</v>
      </c>
      <c r="J1070" s="368">
        <f t="shared" si="68"/>
        <v>1820.710388939734</v>
      </c>
    </row>
    <row r="1071" spans="1:10" ht="30">
      <c r="A1071" s="230">
        <v>2005</v>
      </c>
      <c r="B1071" s="130" t="s">
        <v>1571</v>
      </c>
      <c r="C1071" s="130" t="s">
        <v>226</v>
      </c>
      <c r="D1071" s="225">
        <v>6340</v>
      </c>
      <c r="E1071" s="215">
        <v>2329</v>
      </c>
      <c r="F1071" s="225">
        <f t="shared" si="66"/>
        <v>4011</v>
      </c>
      <c r="G1071" s="130" t="s">
        <v>1570</v>
      </c>
      <c r="H1071" s="130"/>
      <c r="I1071" s="368">
        <f t="shared" si="67"/>
        <v>3241.5905267840253</v>
      </c>
      <c r="J1071" s="368">
        <f t="shared" si="68"/>
        <v>2050.7917354780325</v>
      </c>
    </row>
    <row r="1072" spans="1:10" ht="15">
      <c r="A1072" s="230">
        <v>2006</v>
      </c>
      <c r="B1072" s="130" t="s">
        <v>1572</v>
      </c>
      <c r="C1072" s="130" t="s">
        <v>226</v>
      </c>
      <c r="D1072" s="225">
        <v>1840</v>
      </c>
      <c r="E1072" s="215">
        <v>2400</v>
      </c>
      <c r="F1072" s="225">
        <f t="shared" si="66"/>
        <v>-560</v>
      </c>
      <c r="G1072" s="130" t="s">
        <v>1573</v>
      </c>
      <c r="H1072" s="130"/>
      <c r="I1072" s="368">
        <f t="shared" si="67"/>
        <v>940.77706140104203</v>
      </c>
      <c r="J1072" s="368">
        <f t="shared" si="68"/>
        <v>-286.32345346988234</v>
      </c>
    </row>
    <row r="1073" spans="1:10" ht="15">
      <c r="A1073" s="230">
        <v>2007</v>
      </c>
      <c r="B1073" s="130" t="s">
        <v>1574</v>
      </c>
      <c r="C1073" s="130" t="s">
        <v>226</v>
      </c>
      <c r="D1073" s="225">
        <v>4090</v>
      </c>
      <c r="E1073" s="215">
        <v>2399</v>
      </c>
      <c r="F1073" s="225">
        <f t="shared" si="66"/>
        <v>1691</v>
      </c>
      <c r="G1073" s="130" t="s">
        <v>1575</v>
      </c>
      <c r="H1073" s="130"/>
      <c r="I1073" s="368">
        <f t="shared" si="67"/>
        <v>2091.1837940925338</v>
      </c>
      <c r="J1073" s="368">
        <f t="shared" si="68"/>
        <v>864.5945711028055</v>
      </c>
    </row>
    <row r="1074" spans="1:10" ht="15">
      <c r="A1074" s="230">
        <v>2008</v>
      </c>
      <c r="B1074" s="130" t="s">
        <v>1574</v>
      </c>
      <c r="C1074" s="130" t="s">
        <v>226</v>
      </c>
      <c r="D1074" s="225">
        <v>4720</v>
      </c>
      <c r="E1074" s="215">
        <v>2399</v>
      </c>
      <c r="F1074" s="225">
        <f t="shared" si="66"/>
        <v>2321</v>
      </c>
      <c r="G1074" s="130" t="s">
        <v>1575</v>
      </c>
      <c r="H1074" s="130"/>
      <c r="I1074" s="368">
        <f t="shared" si="67"/>
        <v>2413.2976792461513</v>
      </c>
      <c r="J1074" s="368">
        <f t="shared" si="68"/>
        <v>1186.7084562564232</v>
      </c>
    </row>
    <row r="1075" spans="1:10" ht="15">
      <c r="A1075" s="241"/>
      <c r="B1075" s="64" t="s">
        <v>1576</v>
      </c>
      <c r="C1075" s="242"/>
      <c r="D1075" s="243"/>
      <c r="E1075" s="243"/>
      <c r="F1075" s="243"/>
      <c r="G1075" s="242"/>
      <c r="H1075" s="242"/>
      <c r="I1075" s="368"/>
      <c r="J1075" s="368"/>
    </row>
    <row r="1076" spans="1:10" ht="23.25">
      <c r="A1076" s="230">
        <v>2009</v>
      </c>
      <c r="B1076" s="130" t="s">
        <v>1577</v>
      </c>
      <c r="C1076" s="130" t="s">
        <v>98</v>
      </c>
      <c r="D1076" s="225">
        <v>1400</v>
      </c>
      <c r="E1076" s="215"/>
      <c r="F1076" s="225">
        <f t="shared" si="66"/>
        <v>1400</v>
      </c>
      <c r="G1076" s="224" t="s">
        <v>1578</v>
      </c>
      <c r="H1076" s="141" t="s">
        <v>1579</v>
      </c>
      <c r="I1076" s="368">
        <f t="shared" si="67"/>
        <v>715.8086336747059</v>
      </c>
      <c r="J1076" s="368">
        <f t="shared" si="68"/>
        <v>715.8086336747059</v>
      </c>
    </row>
    <row r="1077" spans="1:10" ht="23.25">
      <c r="A1077" s="230">
        <v>2010</v>
      </c>
      <c r="B1077" s="130" t="s">
        <v>1580</v>
      </c>
      <c r="C1077" s="130" t="s">
        <v>98</v>
      </c>
      <c r="D1077" s="225">
        <v>1400</v>
      </c>
      <c r="E1077" s="215"/>
      <c r="F1077" s="225">
        <f t="shared" si="66"/>
        <v>1400</v>
      </c>
      <c r="G1077" s="224" t="s">
        <v>1578</v>
      </c>
      <c r="H1077" s="141" t="s">
        <v>1581</v>
      </c>
      <c r="I1077" s="368">
        <f t="shared" si="67"/>
        <v>715.8086336747059</v>
      </c>
      <c r="J1077" s="368">
        <f t="shared" si="68"/>
        <v>715.8086336747059</v>
      </c>
    </row>
    <row r="1078" spans="1:10" ht="23.25">
      <c r="A1078" s="230">
        <v>2011</v>
      </c>
      <c r="B1078" s="130" t="s">
        <v>1582</v>
      </c>
      <c r="C1078" s="130" t="s">
        <v>98</v>
      </c>
      <c r="D1078" s="225">
        <v>1400</v>
      </c>
      <c r="E1078" s="215"/>
      <c r="F1078" s="225">
        <f t="shared" si="66"/>
        <v>1400</v>
      </c>
      <c r="G1078" s="224" t="s">
        <v>1578</v>
      </c>
      <c r="H1078" s="141" t="s">
        <v>1583</v>
      </c>
      <c r="I1078" s="368">
        <f t="shared" si="67"/>
        <v>715.8086336747059</v>
      </c>
      <c r="J1078" s="368">
        <f t="shared" si="68"/>
        <v>715.8086336747059</v>
      </c>
    </row>
    <row r="1079" spans="1:10" ht="23.25">
      <c r="A1079" s="230">
        <v>2012</v>
      </c>
      <c r="B1079" s="130" t="s">
        <v>1584</v>
      </c>
      <c r="C1079" s="130" t="s">
        <v>98</v>
      </c>
      <c r="D1079" s="225">
        <v>1400</v>
      </c>
      <c r="E1079" s="215"/>
      <c r="F1079" s="225">
        <f t="shared" si="66"/>
        <v>1400</v>
      </c>
      <c r="G1079" s="224" t="s">
        <v>1578</v>
      </c>
      <c r="H1079" s="141" t="s">
        <v>1585</v>
      </c>
      <c r="I1079" s="368">
        <f t="shared" si="67"/>
        <v>715.8086336747059</v>
      </c>
      <c r="J1079" s="368">
        <f t="shared" si="68"/>
        <v>715.8086336747059</v>
      </c>
    </row>
    <row r="1080" spans="1:10" ht="23.25">
      <c r="A1080" s="230">
        <v>2013</v>
      </c>
      <c r="B1080" s="130" t="s">
        <v>1586</v>
      </c>
      <c r="C1080" s="130" t="s">
        <v>98</v>
      </c>
      <c r="D1080" s="225">
        <v>1400</v>
      </c>
      <c r="E1080" s="215"/>
      <c r="F1080" s="225">
        <f t="shared" si="66"/>
        <v>1400</v>
      </c>
      <c r="G1080" s="224" t="s">
        <v>1578</v>
      </c>
      <c r="H1080" s="141" t="s">
        <v>1587</v>
      </c>
      <c r="I1080" s="368">
        <f t="shared" si="67"/>
        <v>715.8086336747059</v>
      </c>
      <c r="J1080" s="368">
        <f t="shared" si="68"/>
        <v>715.8086336747059</v>
      </c>
    </row>
    <row r="1081" spans="1:10" ht="23.25">
      <c r="A1081" s="230">
        <v>2014</v>
      </c>
      <c r="B1081" s="130" t="s">
        <v>1588</v>
      </c>
      <c r="C1081" s="130" t="s">
        <v>98</v>
      </c>
      <c r="D1081" s="225">
        <v>1400</v>
      </c>
      <c r="E1081" s="215"/>
      <c r="F1081" s="225">
        <f t="shared" si="66"/>
        <v>1400</v>
      </c>
      <c r="G1081" s="224" t="s">
        <v>1578</v>
      </c>
      <c r="H1081" s="141" t="s">
        <v>1589</v>
      </c>
      <c r="I1081" s="368">
        <f t="shared" si="67"/>
        <v>715.8086336747059</v>
      </c>
      <c r="J1081" s="368">
        <f t="shared" si="68"/>
        <v>715.8086336747059</v>
      </c>
    </row>
    <row r="1082" spans="1:10" ht="23.25">
      <c r="A1082" s="230">
        <v>2015</v>
      </c>
      <c r="B1082" s="130" t="s">
        <v>1590</v>
      </c>
      <c r="C1082" s="130" t="s">
        <v>98</v>
      </c>
      <c r="D1082" s="225">
        <v>1200</v>
      </c>
      <c r="E1082" s="215"/>
      <c r="F1082" s="225">
        <f t="shared" si="66"/>
        <v>1200</v>
      </c>
      <c r="G1082" s="224" t="s">
        <v>1578</v>
      </c>
      <c r="H1082" s="141" t="s">
        <v>1591</v>
      </c>
      <c r="I1082" s="368">
        <f t="shared" si="67"/>
        <v>613.55025743546219</v>
      </c>
      <c r="J1082" s="368">
        <f t="shared" si="68"/>
        <v>613.55025743546219</v>
      </c>
    </row>
    <row r="1083" spans="1:10" ht="23.25">
      <c r="A1083" s="230">
        <v>2016</v>
      </c>
      <c r="B1083" s="130" t="s">
        <v>1592</v>
      </c>
      <c r="C1083" s="130" t="s">
        <v>98</v>
      </c>
      <c r="D1083" s="225">
        <v>1200</v>
      </c>
      <c r="E1083" s="215"/>
      <c r="F1083" s="225">
        <f t="shared" si="66"/>
        <v>1200</v>
      </c>
      <c r="G1083" s="224" t="s">
        <v>1578</v>
      </c>
      <c r="H1083" s="141" t="s">
        <v>1593</v>
      </c>
      <c r="I1083" s="368">
        <f t="shared" si="67"/>
        <v>613.55025743546219</v>
      </c>
      <c r="J1083" s="368">
        <f t="shared" si="68"/>
        <v>613.55025743546219</v>
      </c>
    </row>
    <row r="1084" spans="1:10" ht="23.25">
      <c r="A1084" s="230">
        <v>2017</v>
      </c>
      <c r="B1084" s="130" t="s">
        <v>1594</v>
      </c>
      <c r="C1084" s="130" t="s">
        <v>98</v>
      </c>
      <c r="D1084" s="225">
        <v>1200</v>
      </c>
      <c r="E1084" s="215"/>
      <c r="F1084" s="225">
        <f t="shared" si="66"/>
        <v>1200</v>
      </c>
      <c r="G1084" s="224" t="s">
        <v>1578</v>
      </c>
      <c r="H1084" s="141" t="s">
        <v>1595</v>
      </c>
      <c r="I1084" s="368">
        <f t="shared" si="67"/>
        <v>613.55025743546219</v>
      </c>
      <c r="J1084" s="368">
        <f t="shared" si="68"/>
        <v>613.55025743546219</v>
      </c>
    </row>
    <row r="1085" spans="1:10" ht="23.25">
      <c r="A1085" s="230">
        <v>2018</v>
      </c>
      <c r="B1085" s="130" t="s">
        <v>1596</v>
      </c>
      <c r="C1085" s="130" t="s">
        <v>98</v>
      </c>
      <c r="D1085" s="225">
        <v>1200</v>
      </c>
      <c r="E1085" s="215"/>
      <c r="F1085" s="225">
        <f t="shared" si="66"/>
        <v>1200</v>
      </c>
      <c r="G1085" s="224" t="s">
        <v>1578</v>
      </c>
      <c r="H1085" s="141" t="s">
        <v>1597</v>
      </c>
      <c r="I1085" s="368">
        <f t="shared" si="67"/>
        <v>613.55025743546219</v>
      </c>
      <c r="J1085" s="368">
        <f t="shared" si="68"/>
        <v>613.55025743546219</v>
      </c>
    </row>
    <row r="1086" spans="1:10" ht="23.25">
      <c r="A1086" s="230">
        <v>2019</v>
      </c>
      <c r="B1086" s="130" t="s">
        <v>1598</v>
      </c>
      <c r="C1086" s="130" t="s">
        <v>98</v>
      </c>
      <c r="D1086" s="225">
        <v>1200</v>
      </c>
      <c r="E1086" s="215"/>
      <c r="F1086" s="225">
        <f t="shared" si="66"/>
        <v>1200</v>
      </c>
      <c r="G1086" s="224" t="s">
        <v>1578</v>
      </c>
      <c r="H1086" s="141" t="s">
        <v>1599</v>
      </c>
      <c r="I1086" s="368">
        <f t="shared" si="67"/>
        <v>613.55025743546219</v>
      </c>
      <c r="J1086" s="368">
        <f t="shared" si="68"/>
        <v>613.55025743546219</v>
      </c>
    </row>
    <row r="1087" spans="1:10" ht="30">
      <c r="A1087" s="230">
        <v>2020</v>
      </c>
      <c r="B1087" s="130" t="s">
        <v>1600</v>
      </c>
      <c r="C1087" s="130" t="s">
        <v>98</v>
      </c>
      <c r="D1087" s="225">
        <v>1200</v>
      </c>
      <c r="E1087" s="215"/>
      <c r="F1087" s="225">
        <f t="shared" si="66"/>
        <v>1200</v>
      </c>
      <c r="G1087" s="224" t="s">
        <v>1578</v>
      </c>
      <c r="H1087" s="141" t="s">
        <v>1601</v>
      </c>
      <c r="I1087" s="368">
        <f t="shared" si="67"/>
        <v>613.55025743546219</v>
      </c>
      <c r="J1087" s="368">
        <f t="shared" si="68"/>
        <v>613.55025743546219</v>
      </c>
    </row>
    <row r="1088" spans="1:10" ht="30">
      <c r="A1088" s="230">
        <v>2021</v>
      </c>
      <c r="B1088" s="130" t="s">
        <v>1602</v>
      </c>
      <c r="C1088" s="130" t="s">
        <v>98</v>
      </c>
      <c r="D1088" s="225">
        <v>1200</v>
      </c>
      <c r="E1088" s="215"/>
      <c r="F1088" s="225">
        <f t="shared" si="66"/>
        <v>1200</v>
      </c>
      <c r="G1088" s="224" t="s">
        <v>1578</v>
      </c>
      <c r="H1088" s="141" t="s">
        <v>1603</v>
      </c>
      <c r="I1088" s="368">
        <f t="shared" si="67"/>
        <v>613.55025743546219</v>
      </c>
      <c r="J1088" s="368">
        <f t="shared" si="68"/>
        <v>613.55025743546219</v>
      </c>
    </row>
    <row r="1089" spans="1:10" ht="30">
      <c r="A1089" s="230">
        <v>2022</v>
      </c>
      <c r="B1089" s="130" t="s">
        <v>1604</v>
      </c>
      <c r="C1089" s="130" t="s">
        <v>98</v>
      </c>
      <c r="D1089" s="225">
        <v>1200</v>
      </c>
      <c r="E1089" s="215"/>
      <c r="F1089" s="225">
        <f t="shared" si="66"/>
        <v>1200</v>
      </c>
      <c r="G1089" s="224" t="s">
        <v>1578</v>
      </c>
      <c r="H1089" s="141" t="s">
        <v>1605</v>
      </c>
      <c r="I1089" s="368">
        <f t="shared" si="67"/>
        <v>613.55025743546219</v>
      </c>
      <c r="J1089" s="368">
        <f t="shared" si="68"/>
        <v>613.55025743546219</v>
      </c>
    </row>
    <row r="1090" spans="1:10" ht="30">
      <c r="A1090" s="230">
        <v>2023</v>
      </c>
      <c r="B1090" s="130" t="s">
        <v>1606</v>
      </c>
      <c r="C1090" s="130" t="s">
        <v>98</v>
      </c>
      <c r="D1090" s="225">
        <v>1200</v>
      </c>
      <c r="E1090" s="215"/>
      <c r="F1090" s="225">
        <f t="shared" si="66"/>
        <v>1200</v>
      </c>
      <c r="G1090" s="224" t="s">
        <v>1578</v>
      </c>
      <c r="H1090" s="141" t="s">
        <v>1607</v>
      </c>
      <c r="I1090" s="368">
        <f t="shared" si="67"/>
        <v>613.55025743546219</v>
      </c>
      <c r="J1090" s="368">
        <f t="shared" si="68"/>
        <v>613.55025743546219</v>
      </c>
    </row>
    <row r="1091" spans="1:10" ht="30">
      <c r="A1091" s="230">
        <v>2024</v>
      </c>
      <c r="B1091" s="130" t="s">
        <v>1608</v>
      </c>
      <c r="C1091" s="130" t="s">
        <v>98</v>
      </c>
      <c r="D1091" s="225">
        <v>600</v>
      </c>
      <c r="E1091" s="215"/>
      <c r="F1091" s="225">
        <f t="shared" si="66"/>
        <v>600</v>
      </c>
      <c r="G1091" s="224" t="s">
        <v>1578</v>
      </c>
      <c r="H1091" s="141" t="s">
        <v>1609</v>
      </c>
      <c r="I1091" s="368">
        <f t="shared" si="67"/>
        <v>306.77512871773109</v>
      </c>
      <c r="J1091" s="368">
        <f t="shared" si="68"/>
        <v>306.77512871773109</v>
      </c>
    </row>
    <row r="1092" spans="1:10" ht="30">
      <c r="A1092" s="230">
        <v>2025</v>
      </c>
      <c r="B1092" s="130" t="s">
        <v>1610</v>
      </c>
      <c r="C1092" s="130" t="s">
        <v>98</v>
      </c>
      <c r="D1092" s="225">
        <v>600</v>
      </c>
      <c r="E1092" s="215"/>
      <c r="F1092" s="225">
        <f t="shared" si="66"/>
        <v>600</v>
      </c>
      <c r="G1092" s="224" t="s">
        <v>1578</v>
      </c>
      <c r="H1092" s="141" t="s">
        <v>1611</v>
      </c>
      <c r="I1092" s="368">
        <f t="shared" ref="I1092:I1155" si="69">D1092/I$2</f>
        <v>306.77512871773109</v>
      </c>
      <c r="J1092" s="368">
        <f t="shared" ref="J1092:J1155" si="70">F1092/J$2</f>
        <v>306.77512871773109</v>
      </c>
    </row>
    <row r="1093" spans="1:10" ht="30">
      <c r="A1093" s="230">
        <v>2026</v>
      </c>
      <c r="B1093" s="130" t="s">
        <v>1612</v>
      </c>
      <c r="C1093" s="130" t="s">
        <v>98</v>
      </c>
      <c r="D1093" s="225">
        <v>600</v>
      </c>
      <c r="E1093" s="215"/>
      <c r="F1093" s="225">
        <f t="shared" si="66"/>
        <v>600</v>
      </c>
      <c r="G1093" s="224" t="s">
        <v>1578</v>
      </c>
      <c r="H1093" s="141" t="s">
        <v>1613</v>
      </c>
      <c r="I1093" s="368">
        <f t="shared" si="69"/>
        <v>306.77512871773109</v>
      </c>
      <c r="J1093" s="368">
        <f t="shared" si="70"/>
        <v>306.77512871773109</v>
      </c>
    </row>
    <row r="1094" spans="1:10" ht="30">
      <c r="A1094" s="230">
        <v>2027</v>
      </c>
      <c r="B1094" s="130" t="s">
        <v>1614</v>
      </c>
      <c r="C1094" s="130" t="s">
        <v>98</v>
      </c>
      <c r="D1094" s="225">
        <v>600</v>
      </c>
      <c r="E1094" s="215"/>
      <c r="F1094" s="225">
        <f t="shared" si="66"/>
        <v>600</v>
      </c>
      <c r="G1094" s="224" t="s">
        <v>1578</v>
      </c>
      <c r="H1094" s="141" t="s">
        <v>1615</v>
      </c>
      <c r="I1094" s="368">
        <f t="shared" si="69"/>
        <v>306.77512871773109</v>
      </c>
      <c r="J1094" s="368">
        <f t="shared" si="70"/>
        <v>306.77512871773109</v>
      </c>
    </row>
    <row r="1095" spans="1:10" ht="30">
      <c r="A1095" s="230">
        <v>2028</v>
      </c>
      <c r="B1095" s="130" t="s">
        <v>1616</v>
      </c>
      <c r="C1095" s="130" t="s">
        <v>98</v>
      </c>
      <c r="D1095" s="225">
        <v>600</v>
      </c>
      <c r="E1095" s="215"/>
      <c r="F1095" s="225">
        <f t="shared" ref="F1095:F1165" si="71">D1095-E1095</f>
        <v>600</v>
      </c>
      <c r="G1095" s="224" t="s">
        <v>1578</v>
      </c>
      <c r="H1095" s="141" t="s">
        <v>1617</v>
      </c>
      <c r="I1095" s="368">
        <f t="shared" si="69"/>
        <v>306.77512871773109</v>
      </c>
      <c r="J1095" s="368">
        <f t="shared" si="70"/>
        <v>306.77512871773109</v>
      </c>
    </row>
    <row r="1096" spans="1:10" ht="30">
      <c r="A1096" s="230">
        <v>2029</v>
      </c>
      <c r="B1096" s="130" t="s">
        <v>1618</v>
      </c>
      <c r="C1096" s="130" t="s">
        <v>98</v>
      </c>
      <c r="D1096" s="225">
        <v>600</v>
      </c>
      <c r="E1096" s="215"/>
      <c r="F1096" s="225">
        <f t="shared" si="71"/>
        <v>600</v>
      </c>
      <c r="G1096" s="224" t="s">
        <v>1578</v>
      </c>
      <c r="H1096" s="141" t="s">
        <v>1619</v>
      </c>
      <c r="I1096" s="368">
        <f t="shared" si="69"/>
        <v>306.77512871773109</v>
      </c>
      <c r="J1096" s="368">
        <f t="shared" si="70"/>
        <v>306.77512871773109</v>
      </c>
    </row>
    <row r="1097" spans="1:10" ht="30">
      <c r="A1097" s="230">
        <v>2030</v>
      </c>
      <c r="B1097" s="130" t="s">
        <v>1620</v>
      </c>
      <c r="C1097" s="130" t="s">
        <v>98</v>
      </c>
      <c r="D1097" s="225">
        <v>600</v>
      </c>
      <c r="E1097" s="215"/>
      <c r="F1097" s="225">
        <f t="shared" si="71"/>
        <v>600</v>
      </c>
      <c r="G1097" s="224" t="s">
        <v>1578</v>
      </c>
      <c r="H1097" s="141" t="s">
        <v>1621</v>
      </c>
      <c r="I1097" s="368">
        <f t="shared" si="69"/>
        <v>306.77512871773109</v>
      </c>
      <c r="J1097" s="368">
        <f t="shared" si="70"/>
        <v>306.77512871773109</v>
      </c>
    </row>
    <row r="1098" spans="1:10" ht="30">
      <c r="A1098" s="230">
        <v>2031</v>
      </c>
      <c r="B1098" s="130" t="s">
        <v>1622</v>
      </c>
      <c r="C1098" s="130" t="s">
        <v>98</v>
      </c>
      <c r="D1098" s="225">
        <v>600</v>
      </c>
      <c r="E1098" s="215"/>
      <c r="F1098" s="225">
        <f t="shared" si="71"/>
        <v>600</v>
      </c>
      <c r="G1098" s="224" t="s">
        <v>1578</v>
      </c>
      <c r="H1098" s="141" t="s">
        <v>1623</v>
      </c>
      <c r="I1098" s="368">
        <f t="shared" si="69"/>
        <v>306.77512871773109</v>
      </c>
      <c r="J1098" s="368">
        <f t="shared" si="70"/>
        <v>306.77512871773109</v>
      </c>
    </row>
    <row r="1099" spans="1:10" ht="23.25">
      <c r="A1099" s="230">
        <v>2032</v>
      </c>
      <c r="B1099" s="130" t="s">
        <v>1624</v>
      </c>
      <c r="C1099" s="130" t="s">
        <v>98</v>
      </c>
      <c r="D1099" s="225">
        <v>1200</v>
      </c>
      <c r="E1099" s="215"/>
      <c r="F1099" s="225">
        <f t="shared" si="71"/>
        <v>1200</v>
      </c>
      <c r="G1099" s="224" t="s">
        <v>1578</v>
      </c>
      <c r="H1099" s="141" t="s">
        <v>1625</v>
      </c>
      <c r="I1099" s="368">
        <f t="shared" si="69"/>
        <v>613.55025743546219</v>
      </c>
      <c r="J1099" s="368">
        <f t="shared" si="70"/>
        <v>613.55025743546219</v>
      </c>
    </row>
    <row r="1100" spans="1:10" ht="23.25">
      <c r="A1100" s="230">
        <v>2033</v>
      </c>
      <c r="B1100" s="130" t="s">
        <v>1626</v>
      </c>
      <c r="C1100" s="130" t="s">
        <v>98</v>
      </c>
      <c r="D1100" s="225">
        <v>1200</v>
      </c>
      <c r="E1100" s="215"/>
      <c r="F1100" s="225">
        <f t="shared" si="71"/>
        <v>1200</v>
      </c>
      <c r="G1100" s="224" t="s">
        <v>1578</v>
      </c>
      <c r="H1100" s="141" t="s">
        <v>1627</v>
      </c>
      <c r="I1100" s="368">
        <f t="shared" si="69"/>
        <v>613.55025743546219</v>
      </c>
      <c r="J1100" s="368">
        <f t="shared" si="70"/>
        <v>613.55025743546219</v>
      </c>
    </row>
    <row r="1101" spans="1:10" ht="23.25">
      <c r="A1101" s="230">
        <v>2034</v>
      </c>
      <c r="B1101" s="130" t="s">
        <v>1628</v>
      </c>
      <c r="C1101" s="130" t="s">
        <v>98</v>
      </c>
      <c r="D1101" s="225">
        <v>1200</v>
      </c>
      <c r="E1101" s="215"/>
      <c r="F1101" s="225">
        <f t="shared" si="71"/>
        <v>1200</v>
      </c>
      <c r="G1101" s="224" t="s">
        <v>1578</v>
      </c>
      <c r="H1101" s="141" t="s">
        <v>1629</v>
      </c>
      <c r="I1101" s="368">
        <f t="shared" si="69"/>
        <v>613.55025743546219</v>
      </c>
      <c r="J1101" s="368">
        <f t="shared" si="70"/>
        <v>613.55025743546219</v>
      </c>
    </row>
    <row r="1102" spans="1:10" ht="30">
      <c r="A1102" s="230">
        <v>2035</v>
      </c>
      <c r="B1102" s="130" t="s">
        <v>1630</v>
      </c>
      <c r="C1102" s="130" t="s">
        <v>98</v>
      </c>
      <c r="D1102" s="225">
        <v>600</v>
      </c>
      <c r="E1102" s="215"/>
      <c r="F1102" s="225">
        <f t="shared" si="71"/>
        <v>600</v>
      </c>
      <c r="G1102" s="224" t="s">
        <v>1578</v>
      </c>
      <c r="H1102" s="141" t="s">
        <v>1631</v>
      </c>
      <c r="I1102" s="368">
        <f t="shared" si="69"/>
        <v>306.77512871773109</v>
      </c>
      <c r="J1102" s="368">
        <f t="shared" si="70"/>
        <v>306.77512871773109</v>
      </c>
    </row>
    <row r="1103" spans="1:10" ht="30">
      <c r="A1103" s="230">
        <v>2036</v>
      </c>
      <c r="B1103" s="130" t="s">
        <v>1632</v>
      </c>
      <c r="C1103" s="130" t="s">
        <v>98</v>
      </c>
      <c r="D1103" s="225">
        <v>600</v>
      </c>
      <c r="E1103" s="215"/>
      <c r="F1103" s="225">
        <f t="shared" si="71"/>
        <v>600</v>
      </c>
      <c r="G1103" s="224" t="s">
        <v>1578</v>
      </c>
      <c r="H1103" s="141" t="s">
        <v>1633</v>
      </c>
      <c r="I1103" s="368">
        <f t="shared" si="69"/>
        <v>306.77512871773109</v>
      </c>
      <c r="J1103" s="368">
        <f t="shared" si="70"/>
        <v>306.77512871773109</v>
      </c>
    </row>
    <row r="1104" spans="1:10" ht="30">
      <c r="A1104" s="230">
        <v>2037</v>
      </c>
      <c r="B1104" s="130" t="s">
        <v>1634</v>
      </c>
      <c r="C1104" s="130" t="s">
        <v>98</v>
      </c>
      <c r="D1104" s="225">
        <v>600</v>
      </c>
      <c r="E1104" s="215"/>
      <c r="F1104" s="225">
        <f t="shared" si="71"/>
        <v>600</v>
      </c>
      <c r="G1104" s="224" t="s">
        <v>1578</v>
      </c>
      <c r="H1104" s="141" t="s">
        <v>1635</v>
      </c>
      <c r="I1104" s="368">
        <f t="shared" si="69"/>
        <v>306.77512871773109</v>
      </c>
      <c r="J1104" s="368">
        <f t="shared" si="70"/>
        <v>306.77512871773109</v>
      </c>
    </row>
    <row r="1105" spans="1:10" ht="30">
      <c r="A1105" s="230">
        <v>2038</v>
      </c>
      <c r="B1105" s="130" t="s">
        <v>1636</v>
      </c>
      <c r="C1105" s="130" t="s">
        <v>98</v>
      </c>
      <c r="D1105" s="225">
        <v>600</v>
      </c>
      <c r="E1105" s="215"/>
      <c r="F1105" s="225">
        <f t="shared" si="71"/>
        <v>600</v>
      </c>
      <c r="G1105" s="224" t="s">
        <v>1578</v>
      </c>
      <c r="H1105" s="141" t="s">
        <v>1637</v>
      </c>
      <c r="I1105" s="368">
        <f t="shared" si="69"/>
        <v>306.77512871773109</v>
      </c>
      <c r="J1105" s="368">
        <f t="shared" si="70"/>
        <v>306.77512871773109</v>
      </c>
    </row>
    <row r="1106" spans="1:10" ht="30">
      <c r="A1106" s="230">
        <v>2039</v>
      </c>
      <c r="B1106" s="130" t="s">
        <v>1638</v>
      </c>
      <c r="C1106" s="130" t="s">
        <v>98</v>
      </c>
      <c r="D1106" s="225">
        <v>600</v>
      </c>
      <c r="E1106" s="215"/>
      <c r="F1106" s="225">
        <f t="shared" si="71"/>
        <v>600</v>
      </c>
      <c r="G1106" s="224" t="s">
        <v>1578</v>
      </c>
      <c r="H1106" s="141" t="s">
        <v>1639</v>
      </c>
      <c r="I1106" s="368">
        <f t="shared" si="69"/>
        <v>306.77512871773109</v>
      </c>
      <c r="J1106" s="368">
        <f t="shared" si="70"/>
        <v>306.77512871773109</v>
      </c>
    </row>
    <row r="1107" spans="1:10" ht="30">
      <c r="A1107" s="230">
        <v>2040</v>
      </c>
      <c r="B1107" s="130" t="s">
        <v>1640</v>
      </c>
      <c r="C1107" s="130" t="s">
        <v>98</v>
      </c>
      <c r="D1107" s="225">
        <v>600</v>
      </c>
      <c r="E1107" s="215"/>
      <c r="F1107" s="225">
        <f t="shared" si="71"/>
        <v>600</v>
      </c>
      <c r="G1107" s="224" t="s">
        <v>1578</v>
      </c>
      <c r="H1107" s="141" t="s">
        <v>1641</v>
      </c>
      <c r="I1107" s="368">
        <f t="shared" si="69"/>
        <v>306.77512871773109</v>
      </c>
      <c r="J1107" s="368">
        <f t="shared" si="70"/>
        <v>306.77512871773109</v>
      </c>
    </row>
    <row r="1108" spans="1:10" ht="30">
      <c r="A1108" s="230">
        <v>2041</v>
      </c>
      <c r="B1108" s="130" t="s">
        <v>1642</v>
      </c>
      <c r="C1108" s="130" t="s">
        <v>98</v>
      </c>
      <c r="D1108" s="225">
        <v>1700</v>
      </c>
      <c r="E1108" s="215"/>
      <c r="F1108" s="225">
        <f t="shared" si="71"/>
        <v>1700</v>
      </c>
      <c r="G1108" s="224" t="s">
        <v>1578</v>
      </c>
      <c r="H1108" s="141" t="s">
        <v>1643</v>
      </c>
      <c r="I1108" s="368">
        <f t="shared" si="69"/>
        <v>869.19619803357148</v>
      </c>
      <c r="J1108" s="368">
        <f t="shared" si="70"/>
        <v>869.19619803357148</v>
      </c>
    </row>
    <row r="1109" spans="1:10" ht="30">
      <c r="A1109" s="230">
        <v>2042</v>
      </c>
      <c r="B1109" s="130" t="s">
        <v>1644</v>
      </c>
      <c r="C1109" s="130" t="s">
        <v>98</v>
      </c>
      <c r="D1109" s="225">
        <v>1700</v>
      </c>
      <c r="E1109" s="215"/>
      <c r="F1109" s="225">
        <f t="shared" si="71"/>
        <v>1700</v>
      </c>
      <c r="G1109" s="224" t="s">
        <v>1578</v>
      </c>
      <c r="H1109" s="141" t="s">
        <v>1645</v>
      </c>
      <c r="I1109" s="368">
        <f t="shared" si="69"/>
        <v>869.19619803357148</v>
      </c>
      <c r="J1109" s="368">
        <f t="shared" si="70"/>
        <v>869.19619803357148</v>
      </c>
    </row>
    <row r="1110" spans="1:10" ht="30">
      <c r="A1110" s="230">
        <v>2043</v>
      </c>
      <c r="B1110" s="130" t="s">
        <v>1646</v>
      </c>
      <c r="C1110" s="130" t="s">
        <v>98</v>
      </c>
      <c r="D1110" s="225">
        <v>1700</v>
      </c>
      <c r="E1110" s="215"/>
      <c r="F1110" s="225">
        <f t="shared" si="71"/>
        <v>1700</v>
      </c>
      <c r="G1110" s="224" t="s">
        <v>1578</v>
      </c>
      <c r="H1110" s="141" t="s">
        <v>1647</v>
      </c>
      <c r="I1110" s="368">
        <f t="shared" si="69"/>
        <v>869.19619803357148</v>
      </c>
      <c r="J1110" s="368">
        <f t="shared" si="70"/>
        <v>869.19619803357148</v>
      </c>
    </row>
    <row r="1111" spans="1:10" ht="45">
      <c r="A1111" s="230">
        <v>2044</v>
      </c>
      <c r="B1111" s="130" t="s">
        <v>1648</v>
      </c>
      <c r="C1111" s="130" t="s">
        <v>98</v>
      </c>
      <c r="D1111" s="225">
        <v>1200</v>
      </c>
      <c r="E1111" s="215"/>
      <c r="F1111" s="225">
        <f t="shared" si="71"/>
        <v>1200</v>
      </c>
      <c r="G1111" s="224" t="s">
        <v>1578</v>
      </c>
      <c r="H1111" s="141" t="s">
        <v>1649</v>
      </c>
      <c r="I1111" s="368">
        <f t="shared" si="69"/>
        <v>613.55025743546219</v>
      </c>
      <c r="J1111" s="368">
        <f t="shared" si="70"/>
        <v>613.55025743546219</v>
      </c>
    </row>
    <row r="1112" spans="1:10" ht="45">
      <c r="A1112" s="230">
        <v>2045</v>
      </c>
      <c r="B1112" s="130" t="s">
        <v>1650</v>
      </c>
      <c r="C1112" s="130" t="s">
        <v>98</v>
      </c>
      <c r="D1112" s="225">
        <v>1200</v>
      </c>
      <c r="E1112" s="215"/>
      <c r="F1112" s="225">
        <f t="shared" si="71"/>
        <v>1200</v>
      </c>
      <c r="G1112" s="224" t="s">
        <v>1578</v>
      </c>
      <c r="H1112" s="141" t="s">
        <v>1651</v>
      </c>
      <c r="I1112" s="368">
        <f t="shared" si="69"/>
        <v>613.55025743546219</v>
      </c>
      <c r="J1112" s="368">
        <f t="shared" si="70"/>
        <v>613.55025743546219</v>
      </c>
    </row>
    <row r="1113" spans="1:10" ht="45">
      <c r="A1113" s="230">
        <v>2046</v>
      </c>
      <c r="B1113" s="130" t="s">
        <v>1652</v>
      </c>
      <c r="C1113" s="130" t="s">
        <v>98</v>
      </c>
      <c r="D1113" s="225">
        <v>1200</v>
      </c>
      <c r="E1113" s="215"/>
      <c r="F1113" s="225">
        <f t="shared" si="71"/>
        <v>1200</v>
      </c>
      <c r="G1113" s="224" t="s">
        <v>1578</v>
      </c>
      <c r="H1113" s="141" t="s">
        <v>1653</v>
      </c>
      <c r="I1113" s="368">
        <f t="shared" si="69"/>
        <v>613.55025743546219</v>
      </c>
      <c r="J1113" s="368">
        <f t="shared" si="70"/>
        <v>613.55025743546219</v>
      </c>
    </row>
    <row r="1114" spans="1:10" ht="45">
      <c r="A1114" s="230">
        <v>2047</v>
      </c>
      <c r="B1114" s="130" t="s">
        <v>1654</v>
      </c>
      <c r="C1114" s="130" t="s">
        <v>98</v>
      </c>
      <c r="D1114" s="225">
        <v>1200</v>
      </c>
      <c r="E1114" s="215"/>
      <c r="F1114" s="225">
        <f t="shared" si="71"/>
        <v>1200</v>
      </c>
      <c r="G1114" s="224" t="s">
        <v>1578</v>
      </c>
      <c r="H1114" s="141" t="s">
        <v>1655</v>
      </c>
      <c r="I1114" s="368">
        <f t="shared" si="69"/>
        <v>613.55025743546219</v>
      </c>
      <c r="J1114" s="368">
        <f t="shared" si="70"/>
        <v>613.55025743546219</v>
      </c>
    </row>
    <row r="1115" spans="1:10" ht="45">
      <c r="A1115" s="230">
        <v>2048</v>
      </c>
      <c r="B1115" s="130" t="s">
        <v>1656</v>
      </c>
      <c r="C1115" s="130" t="s">
        <v>98</v>
      </c>
      <c r="D1115" s="225">
        <v>1200</v>
      </c>
      <c r="E1115" s="215"/>
      <c r="F1115" s="225">
        <f t="shared" si="71"/>
        <v>1200</v>
      </c>
      <c r="G1115" s="224" t="s">
        <v>1578</v>
      </c>
      <c r="H1115" s="141" t="s">
        <v>1657</v>
      </c>
      <c r="I1115" s="368">
        <f t="shared" si="69"/>
        <v>613.55025743546219</v>
      </c>
      <c r="J1115" s="368">
        <f t="shared" si="70"/>
        <v>613.55025743546219</v>
      </c>
    </row>
    <row r="1116" spans="1:10" ht="15">
      <c r="A1116" s="239"/>
      <c r="B1116" s="64" t="s">
        <v>883</v>
      </c>
      <c r="C1116" s="205"/>
      <c r="D1116" s="228"/>
      <c r="E1116" s="228"/>
      <c r="F1116" s="228"/>
      <c r="G1116" s="205"/>
      <c r="H1116" s="206"/>
      <c r="I1116" s="368"/>
      <c r="J1116" s="368"/>
    </row>
    <row r="1117" spans="1:10" ht="45">
      <c r="A1117" s="230">
        <v>2049</v>
      </c>
      <c r="B1117" s="130" t="s">
        <v>1658</v>
      </c>
      <c r="C1117" s="130" t="s">
        <v>226</v>
      </c>
      <c r="D1117" s="225">
        <v>4770</v>
      </c>
      <c r="E1117" s="215">
        <v>1080</v>
      </c>
      <c r="F1117" s="225">
        <f t="shared" si="71"/>
        <v>3690</v>
      </c>
      <c r="G1117" s="130" t="s">
        <v>1659</v>
      </c>
      <c r="H1117" s="141"/>
      <c r="I1117" s="368">
        <f t="shared" si="69"/>
        <v>2438.8622733059624</v>
      </c>
      <c r="J1117" s="368">
        <f t="shared" si="70"/>
        <v>1886.6670416140462</v>
      </c>
    </row>
    <row r="1118" spans="1:10" ht="45">
      <c r="A1118" s="230">
        <v>2050</v>
      </c>
      <c r="B1118" s="130" t="s">
        <v>1660</v>
      </c>
      <c r="C1118" s="130" t="s">
        <v>226</v>
      </c>
      <c r="D1118" s="225">
        <v>5154</v>
      </c>
      <c r="E1118" s="215">
        <v>1080</v>
      </c>
      <c r="F1118" s="225">
        <f t="shared" si="71"/>
        <v>4074</v>
      </c>
      <c r="G1118" s="130" t="s">
        <v>1659</v>
      </c>
      <c r="H1118" s="141"/>
      <c r="I1118" s="368">
        <f t="shared" si="69"/>
        <v>2635.1983556853102</v>
      </c>
      <c r="J1118" s="368">
        <f t="shared" si="70"/>
        <v>2083.0031239933942</v>
      </c>
    </row>
    <row r="1119" spans="1:10" ht="60">
      <c r="A1119" s="230">
        <v>2051</v>
      </c>
      <c r="B1119" s="130" t="s">
        <v>1661</v>
      </c>
      <c r="C1119" s="130" t="s">
        <v>226</v>
      </c>
      <c r="D1119" s="225">
        <v>4524</v>
      </c>
      <c r="E1119" s="215">
        <v>1080</v>
      </c>
      <c r="F1119" s="225">
        <f t="shared" si="71"/>
        <v>3444</v>
      </c>
      <c r="G1119" s="130" t="s">
        <v>1662</v>
      </c>
      <c r="H1119" s="141"/>
      <c r="I1119" s="368">
        <f t="shared" si="69"/>
        <v>2313.0844705316927</v>
      </c>
      <c r="J1119" s="368">
        <f t="shared" si="70"/>
        <v>1760.8892388397765</v>
      </c>
    </row>
    <row r="1120" spans="1:10" ht="60">
      <c r="A1120" s="230">
        <v>2052</v>
      </c>
      <c r="B1120" s="130" t="s">
        <v>1663</v>
      </c>
      <c r="C1120" s="130" t="s">
        <v>226</v>
      </c>
      <c r="D1120" s="225">
        <v>4758</v>
      </c>
      <c r="E1120" s="215">
        <v>1080</v>
      </c>
      <c r="F1120" s="225">
        <f t="shared" si="71"/>
        <v>3678</v>
      </c>
      <c r="G1120" s="130" t="s">
        <v>1662</v>
      </c>
      <c r="H1120" s="141"/>
      <c r="I1120" s="368">
        <f t="shared" si="69"/>
        <v>2432.7267707316078</v>
      </c>
      <c r="J1120" s="368">
        <f t="shared" si="70"/>
        <v>1880.5315390396916</v>
      </c>
    </row>
    <row r="1121" spans="1:10" ht="45">
      <c r="A1121" s="230">
        <v>2053</v>
      </c>
      <c r="B1121" s="130" t="s">
        <v>1664</v>
      </c>
      <c r="C1121" s="130" t="s">
        <v>226</v>
      </c>
      <c r="D1121" s="225">
        <v>5616</v>
      </c>
      <c r="E1121" s="215">
        <v>1080</v>
      </c>
      <c r="F1121" s="225">
        <f t="shared" si="71"/>
        <v>4536</v>
      </c>
      <c r="G1121" s="130" t="s">
        <v>1665</v>
      </c>
      <c r="H1121" s="141"/>
      <c r="I1121" s="368">
        <f t="shared" si="69"/>
        <v>2871.4152047979633</v>
      </c>
      <c r="J1121" s="368">
        <f t="shared" si="70"/>
        <v>2319.2199731060473</v>
      </c>
    </row>
    <row r="1122" spans="1:10" ht="45">
      <c r="A1122" s="230">
        <v>2054</v>
      </c>
      <c r="B1122" s="130" t="s">
        <v>1666</v>
      </c>
      <c r="C1122" s="130" t="s">
        <v>226</v>
      </c>
      <c r="D1122" s="225">
        <v>5964</v>
      </c>
      <c r="E1122" s="215">
        <v>1080</v>
      </c>
      <c r="F1122" s="225">
        <f t="shared" si="71"/>
        <v>4884</v>
      </c>
      <c r="G1122" s="130" t="s">
        <v>1665</v>
      </c>
      <c r="H1122" s="141"/>
      <c r="I1122" s="368">
        <f t="shared" si="69"/>
        <v>3049.3447794542471</v>
      </c>
      <c r="J1122" s="368">
        <f t="shared" si="70"/>
        <v>2497.1495477623312</v>
      </c>
    </row>
    <row r="1123" spans="1:10" ht="60">
      <c r="A1123" s="230">
        <v>2055</v>
      </c>
      <c r="B1123" s="130" t="s">
        <v>1667</v>
      </c>
      <c r="C1123" s="130" t="s">
        <v>226</v>
      </c>
      <c r="D1123" s="225">
        <v>5424</v>
      </c>
      <c r="E1123" s="215">
        <v>1080</v>
      </c>
      <c r="F1123" s="225">
        <f t="shared" si="71"/>
        <v>4344</v>
      </c>
      <c r="G1123" s="130" t="s">
        <v>1668</v>
      </c>
      <c r="H1123" s="141"/>
      <c r="I1123" s="368">
        <f t="shared" si="69"/>
        <v>2773.2471636082892</v>
      </c>
      <c r="J1123" s="368">
        <f t="shared" si="70"/>
        <v>2221.0519319163732</v>
      </c>
    </row>
    <row r="1124" spans="1:10" ht="45">
      <c r="A1124" s="230">
        <v>2056</v>
      </c>
      <c r="B1124" s="130" t="s">
        <v>1669</v>
      </c>
      <c r="C1124" s="130" t="s">
        <v>226</v>
      </c>
      <c r="D1124" s="225">
        <v>4536</v>
      </c>
      <c r="E1124" s="215">
        <v>2700</v>
      </c>
      <c r="F1124" s="225">
        <f t="shared" si="71"/>
        <v>1836</v>
      </c>
      <c r="G1124" s="130" t="s">
        <v>1670</v>
      </c>
      <c r="H1124" s="141"/>
      <c r="I1124" s="368">
        <f t="shared" si="69"/>
        <v>2319.2199731060473</v>
      </c>
      <c r="J1124" s="368">
        <f t="shared" si="70"/>
        <v>938.73189387625712</v>
      </c>
    </row>
    <row r="1125" spans="1:10" ht="45">
      <c r="A1125" s="230">
        <v>2057</v>
      </c>
      <c r="B1125" s="130" t="s">
        <v>1671</v>
      </c>
      <c r="C1125" s="130" t="s">
        <v>226</v>
      </c>
      <c r="D1125" s="225">
        <v>4944</v>
      </c>
      <c r="E1125" s="215">
        <v>2700</v>
      </c>
      <c r="F1125" s="225">
        <f t="shared" si="71"/>
        <v>2244</v>
      </c>
      <c r="G1125" s="130" t="s">
        <v>1672</v>
      </c>
      <c r="H1125" s="141"/>
      <c r="I1125" s="368">
        <f t="shared" si="69"/>
        <v>2527.8270606341043</v>
      </c>
      <c r="J1125" s="368">
        <f t="shared" si="70"/>
        <v>1147.3389814043144</v>
      </c>
    </row>
    <row r="1126" spans="1:10" ht="15">
      <c r="A1126" s="230">
        <v>2058</v>
      </c>
      <c r="B1126" s="130" t="s">
        <v>1673</v>
      </c>
      <c r="C1126" s="130" t="s">
        <v>98</v>
      </c>
      <c r="D1126" s="225">
        <v>3462</v>
      </c>
      <c r="E1126" s="215">
        <v>1080</v>
      </c>
      <c r="F1126" s="225">
        <f t="shared" si="71"/>
        <v>2382</v>
      </c>
      <c r="G1126" s="130" t="s">
        <v>1674</v>
      </c>
      <c r="H1126" s="141"/>
      <c r="I1126" s="368">
        <f t="shared" si="69"/>
        <v>1770.0924927013084</v>
      </c>
      <c r="J1126" s="368">
        <f t="shared" si="70"/>
        <v>1217.8972610093924</v>
      </c>
    </row>
    <row r="1127" spans="1:10" ht="15">
      <c r="A1127" s="230">
        <v>2059</v>
      </c>
      <c r="B1127" s="130" t="s">
        <v>1675</v>
      </c>
      <c r="C1127" s="130" t="s">
        <v>98</v>
      </c>
      <c r="D1127" s="225">
        <v>3462</v>
      </c>
      <c r="E1127" s="215">
        <v>2700</v>
      </c>
      <c r="F1127" s="225">
        <f t="shared" si="71"/>
        <v>762</v>
      </c>
      <c r="G1127" s="130" t="s">
        <v>1676</v>
      </c>
      <c r="H1127" s="141"/>
      <c r="I1127" s="368">
        <f t="shared" si="69"/>
        <v>1770.0924927013084</v>
      </c>
      <c r="J1127" s="368">
        <f t="shared" si="70"/>
        <v>389.60441347151851</v>
      </c>
    </row>
    <row r="1128" spans="1:10" ht="15">
      <c r="A1128" s="239"/>
      <c r="B1128" s="64" t="s">
        <v>1677</v>
      </c>
      <c r="C1128" s="205"/>
      <c r="D1128" s="228"/>
      <c r="E1128" s="228"/>
      <c r="F1128" s="228"/>
      <c r="G1128" s="205"/>
      <c r="H1128" s="206"/>
      <c r="I1128" s="368"/>
      <c r="J1128" s="368"/>
    </row>
    <row r="1129" spans="1:10" ht="30">
      <c r="A1129" s="230">
        <v>2060</v>
      </c>
      <c r="B1129" s="130" t="s">
        <v>1678</v>
      </c>
      <c r="C1129" s="130" t="s">
        <v>98</v>
      </c>
      <c r="D1129" s="225">
        <v>4920</v>
      </c>
      <c r="E1129" s="215">
        <v>1440</v>
      </c>
      <c r="F1129" s="225">
        <f t="shared" si="71"/>
        <v>3480</v>
      </c>
      <c r="G1129" s="130" t="s">
        <v>1679</v>
      </c>
      <c r="H1129" s="141"/>
      <c r="I1129" s="368">
        <f t="shared" si="69"/>
        <v>2515.5560554853951</v>
      </c>
      <c r="J1129" s="368">
        <f t="shared" si="70"/>
        <v>1779.2957465628403</v>
      </c>
    </row>
    <row r="1130" spans="1:10" ht="45">
      <c r="A1130" s="230">
        <v>2061</v>
      </c>
      <c r="B1130" s="130" t="s">
        <v>1680</v>
      </c>
      <c r="C1130" s="130" t="s">
        <v>98</v>
      </c>
      <c r="D1130" s="225">
        <v>5280</v>
      </c>
      <c r="E1130" s="215">
        <v>1440</v>
      </c>
      <c r="F1130" s="225">
        <f t="shared" si="71"/>
        <v>3840</v>
      </c>
      <c r="G1130" s="130" t="s">
        <v>1681</v>
      </c>
      <c r="H1130" s="141"/>
      <c r="I1130" s="368">
        <f t="shared" si="69"/>
        <v>2699.6211327160336</v>
      </c>
      <c r="J1130" s="368">
        <f t="shared" si="70"/>
        <v>1963.3608237934791</v>
      </c>
    </row>
    <row r="1131" spans="1:10" ht="30">
      <c r="A1131" s="230">
        <v>2062</v>
      </c>
      <c r="B1131" s="130" t="s">
        <v>1682</v>
      </c>
      <c r="C1131" s="130" t="s">
        <v>98</v>
      </c>
      <c r="D1131" s="225">
        <v>6240</v>
      </c>
      <c r="E1131" s="215">
        <v>1440</v>
      </c>
      <c r="F1131" s="225">
        <f t="shared" si="71"/>
        <v>4800</v>
      </c>
      <c r="G1131" s="130" t="s">
        <v>1683</v>
      </c>
      <c r="H1131" s="141"/>
      <c r="I1131" s="368">
        <f t="shared" si="69"/>
        <v>3190.4613386644032</v>
      </c>
      <c r="J1131" s="368">
        <f t="shared" si="70"/>
        <v>2454.2010297418487</v>
      </c>
    </row>
    <row r="1132" spans="1:10" ht="15">
      <c r="A1132" s="239"/>
      <c r="B1132" s="64" t="s">
        <v>1684</v>
      </c>
      <c r="C1132" s="205"/>
      <c r="D1132" s="228"/>
      <c r="E1132" s="228"/>
      <c r="F1132" s="228"/>
      <c r="G1132" s="205"/>
      <c r="H1132" s="206"/>
      <c r="I1132" s="368"/>
      <c r="J1132" s="368"/>
    </row>
    <row r="1133" spans="1:10" ht="30">
      <c r="A1133" s="230">
        <v>2063</v>
      </c>
      <c r="B1133" s="130" t="s">
        <v>1685</v>
      </c>
      <c r="C1133" s="130" t="s">
        <v>226</v>
      </c>
      <c r="D1133" s="244">
        <v>4980</v>
      </c>
      <c r="E1133" s="215">
        <v>1440</v>
      </c>
      <c r="F1133" s="225">
        <f t="shared" si="71"/>
        <v>3540</v>
      </c>
      <c r="G1133" s="273" t="s">
        <v>1686</v>
      </c>
      <c r="H1133" s="141"/>
      <c r="I1133" s="368">
        <f t="shared" si="69"/>
        <v>2546.2335683571682</v>
      </c>
      <c r="J1133" s="368">
        <f t="shared" si="70"/>
        <v>1809.9732594346135</v>
      </c>
    </row>
    <row r="1134" spans="1:10" ht="30">
      <c r="A1134" s="230">
        <v>2064</v>
      </c>
      <c r="B1134" s="130" t="s">
        <v>1687</v>
      </c>
      <c r="C1134" s="130" t="s">
        <v>226</v>
      </c>
      <c r="D1134" s="244">
        <v>5940</v>
      </c>
      <c r="E1134" s="215">
        <v>1440</v>
      </c>
      <c r="F1134" s="225">
        <f t="shared" si="71"/>
        <v>4500</v>
      </c>
      <c r="G1134" s="273" t="s">
        <v>1688</v>
      </c>
      <c r="H1134" s="141"/>
      <c r="I1134" s="368">
        <f t="shared" si="69"/>
        <v>3037.0737743055379</v>
      </c>
      <c r="J1134" s="368">
        <f t="shared" si="70"/>
        <v>2300.8134653829834</v>
      </c>
    </row>
    <row r="1135" spans="1:10" ht="15">
      <c r="A1135" s="239"/>
      <c r="B1135" s="64" t="s">
        <v>1689</v>
      </c>
      <c r="C1135" s="205"/>
      <c r="D1135" s="350"/>
      <c r="E1135" s="228"/>
      <c r="F1135" s="228"/>
      <c r="G1135" s="313"/>
      <c r="H1135" s="206"/>
      <c r="I1135" s="368"/>
      <c r="J1135" s="368"/>
    </row>
    <row r="1136" spans="1:10" ht="30">
      <c r="A1136" s="230">
        <v>2065</v>
      </c>
      <c r="B1136" s="130" t="s">
        <v>1690</v>
      </c>
      <c r="C1136" s="130" t="s">
        <v>226</v>
      </c>
      <c r="D1136" s="225">
        <v>5280</v>
      </c>
      <c r="E1136" s="215">
        <v>2700</v>
      </c>
      <c r="F1136" s="225">
        <f t="shared" si="71"/>
        <v>2580</v>
      </c>
      <c r="G1136" s="273" t="s">
        <v>1691</v>
      </c>
      <c r="H1136" s="141"/>
      <c r="I1136" s="368">
        <f t="shared" si="69"/>
        <v>2699.6211327160336</v>
      </c>
      <c r="J1136" s="368">
        <f t="shared" si="70"/>
        <v>1319.1330534862436</v>
      </c>
    </row>
    <row r="1137" spans="1:10" ht="30">
      <c r="A1137" s="230">
        <v>2066</v>
      </c>
      <c r="B1137" s="66" t="s">
        <v>1692</v>
      </c>
      <c r="C1137" s="130" t="s">
        <v>226</v>
      </c>
      <c r="D1137" s="225">
        <v>5760</v>
      </c>
      <c r="E1137" s="215">
        <v>2700</v>
      </c>
      <c r="F1137" s="225">
        <f t="shared" si="71"/>
        <v>3060</v>
      </c>
      <c r="G1137" s="130" t="s">
        <v>1693</v>
      </c>
      <c r="H1137" s="141"/>
      <c r="I1137" s="368">
        <f t="shared" si="69"/>
        <v>2945.0412356902184</v>
      </c>
      <c r="J1137" s="368">
        <f t="shared" si="70"/>
        <v>1564.5531564604287</v>
      </c>
    </row>
    <row r="1138" spans="1:10" ht="15">
      <c r="A1138" s="239"/>
      <c r="B1138" s="245" t="s">
        <v>1104</v>
      </c>
      <c r="C1138" s="205"/>
      <c r="D1138" s="228"/>
      <c r="E1138" s="228"/>
      <c r="F1138" s="228"/>
      <c r="G1138" s="205"/>
      <c r="H1138" s="206"/>
      <c r="I1138" s="368"/>
      <c r="J1138" s="368"/>
    </row>
    <row r="1139" spans="1:10" ht="30">
      <c r="A1139" s="230">
        <v>2067</v>
      </c>
      <c r="B1139" s="130" t="s">
        <v>1694</v>
      </c>
      <c r="C1139" s="130" t="s">
        <v>226</v>
      </c>
      <c r="D1139" s="225">
        <v>4800</v>
      </c>
      <c r="E1139" s="215">
        <v>1435</v>
      </c>
      <c r="F1139" s="225">
        <f t="shared" si="71"/>
        <v>3365</v>
      </c>
      <c r="G1139" s="351" t="s">
        <v>1695</v>
      </c>
      <c r="H1139" s="141"/>
      <c r="I1139" s="368">
        <f t="shared" si="69"/>
        <v>2454.2010297418487</v>
      </c>
      <c r="J1139" s="368">
        <f t="shared" si="70"/>
        <v>1720.4971802252753</v>
      </c>
    </row>
    <row r="1140" spans="1:10" ht="30">
      <c r="A1140" s="230">
        <v>2068</v>
      </c>
      <c r="B1140" s="130" t="s">
        <v>1696</v>
      </c>
      <c r="C1140" s="130" t="s">
        <v>226</v>
      </c>
      <c r="D1140" s="225">
        <v>5040</v>
      </c>
      <c r="E1140" s="215">
        <v>1435</v>
      </c>
      <c r="F1140" s="225">
        <f t="shared" si="71"/>
        <v>3605</v>
      </c>
      <c r="G1140" s="130" t="s">
        <v>1697</v>
      </c>
      <c r="H1140" s="141"/>
      <c r="I1140" s="368">
        <f t="shared" si="69"/>
        <v>2576.9110812289414</v>
      </c>
      <c r="J1140" s="368">
        <f t="shared" si="70"/>
        <v>1843.2072317123677</v>
      </c>
    </row>
    <row r="1141" spans="1:10" ht="30">
      <c r="A1141" s="230">
        <v>2069</v>
      </c>
      <c r="B1141" s="130" t="s">
        <v>1698</v>
      </c>
      <c r="C1141" s="130" t="s">
        <v>226</v>
      </c>
      <c r="D1141" s="225">
        <v>5340</v>
      </c>
      <c r="E1141" s="215">
        <v>970</v>
      </c>
      <c r="F1141" s="225">
        <f t="shared" si="71"/>
        <v>4370</v>
      </c>
      <c r="G1141" s="351" t="s">
        <v>1699</v>
      </c>
      <c r="H1141" s="141"/>
      <c r="I1141" s="368">
        <f t="shared" si="69"/>
        <v>2730.2986455878067</v>
      </c>
      <c r="J1141" s="368">
        <f t="shared" si="70"/>
        <v>2234.345520827475</v>
      </c>
    </row>
    <row r="1142" spans="1:10" ht="31.5" customHeight="1">
      <c r="A1142" s="230">
        <v>2070</v>
      </c>
      <c r="B1142" s="130" t="s">
        <v>1700</v>
      </c>
      <c r="C1142" s="130" t="s">
        <v>226</v>
      </c>
      <c r="D1142" s="225">
        <v>5580</v>
      </c>
      <c r="E1142" s="215">
        <v>1080</v>
      </c>
      <c r="F1142" s="225">
        <f t="shared" si="71"/>
        <v>4500</v>
      </c>
      <c r="G1142" s="130" t="s">
        <v>1701</v>
      </c>
      <c r="H1142" s="141"/>
      <c r="I1142" s="368">
        <f t="shared" si="69"/>
        <v>2853.0086970748994</v>
      </c>
      <c r="J1142" s="368">
        <f t="shared" si="70"/>
        <v>2300.8134653829834</v>
      </c>
    </row>
    <row r="1143" spans="1:10" ht="45">
      <c r="A1143" s="230">
        <v>2071</v>
      </c>
      <c r="B1143" s="130" t="s">
        <v>1702</v>
      </c>
      <c r="C1143" s="130" t="s">
        <v>226</v>
      </c>
      <c r="D1143" s="225">
        <v>5340</v>
      </c>
      <c r="E1143" s="215">
        <v>1080</v>
      </c>
      <c r="F1143" s="225">
        <f t="shared" si="71"/>
        <v>4260</v>
      </c>
      <c r="G1143" s="352" t="s">
        <v>1703</v>
      </c>
      <c r="H1143" s="141"/>
      <c r="I1143" s="368">
        <f t="shared" si="69"/>
        <v>2730.2986455878067</v>
      </c>
      <c r="J1143" s="368">
        <f t="shared" si="70"/>
        <v>2178.1034138958908</v>
      </c>
    </row>
    <row r="1144" spans="1:10" ht="45">
      <c r="A1144" s="230">
        <v>2072</v>
      </c>
      <c r="B1144" s="130" t="s">
        <v>1704</v>
      </c>
      <c r="C1144" s="130" t="s">
        <v>226</v>
      </c>
      <c r="D1144" s="225">
        <v>5580</v>
      </c>
      <c r="E1144" s="215">
        <v>1080</v>
      </c>
      <c r="F1144" s="225">
        <f t="shared" si="71"/>
        <v>4500</v>
      </c>
      <c r="G1144" s="130" t="s">
        <v>1705</v>
      </c>
      <c r="H1144" s="141"/>
      <c r="I1144" s="368">
        <f t="shared" si="69"/>
        <v>2853.0086970748994</v>
      </c>
      <c r="J1144" s="368">
        <f t="shared" si="70"/>
        <v>2300.8134653829834</v>
      </c>
    </row>
    <row r="1145" spans="1:10" ht="45">
      <c r="A1145" s="230">
        <v>2073</v>
      </c>
      <c r="B1145" s="130" t="s">
        <v>1706</v>
      </c>
      <c r="C1145" s="130" t="s">
        <v>226</v>
      </c>
      <c r="D1145" s="225">
        <v>6180</v>
      </c>
      <c r="E1145" s="215">
        <v>1080</v>
      </c>
      <c r="F1145" s="225">
        <f t="shared" si="71"/>
        <v>5100</v>
      </c>
      <c r="G1145" s="130" t="s">
        <v>1707</v>
      </c>
      <c r="H1145" s="141"/>
      <c r="I1145" s="368">
        <f t="shared" si="69"/>
        <v>3159.7838257926305</v>
      </c>
      <c r="J1145" s="368">
        <f t="shared" si="70"/>
        <v>2607.5885941007145</v>
      </c>
    </row>
    <row r="1146" spans="1:10" ht="15">
      <c r="A1146" s="239"/>
      <c r="B1146" s="64" t="s">
        <v>1708</v>
      </c>
      <c r="C1146" s="205"/>
      <c r="D1146" s="228"/>
      <c r="E1146" s="228"/>
      <c r="F1146" s="228"/>
      <c r="G1146" s="205"/>
      <c r="H1146" s="206"/>
      <c r="I1146" s="368"/>
      <c r="J1146" s="368"/>
    </row>
    <row r="1147" spans="1:10" ht="30">
      <c r="A1147" s="230">
        <v>2074</v>
      </c>
      <c r="B1147" s="130" t="s">
        <v>1709</v>
      </c>
      <c r="C1147" s="130" t="s">
        <v>226</v>
      </c>
      <c r="D1147" s="246">
        <v>5640</v>
      </c>
      <c r="E1147" s="215">
        <v>1435</v>
      </c>
      <c r="F1147" s="225">
        <f t="shared" si="71"/>
        <v>4205</v>
      </c>
      <c r="G1147" s="273" t="s">
        <v>1710</v>
      </c>
      <c r="H1147" s="141"/>
      <c r="I1147" s="368">
        <f t="shared" si="69"/>
        <v>2883.6862099466725</v>
      </c>
      <c r="J1147" s="368">
        <f t="shared" si="70"/>
        <v>2149.9823604300987</v>
      </c>
    </row>
    <row r="1148" spans="1:10" ht="30">
      <c r="A1148" s="230">
        <v>2075</v>
      </c>
      <c r="B1148" s="130" t="s">
        <v>1711</v>
      </c>
      <c r="C1148" s="130" t="s">
        <v>226</v>
      </c>
      <c r="D1148" s="274">
        <v>6840</v>
      </c>
      <c r="E1148" s="215">
        <v>1080</v>
      </c>
      <c r="F1148" s="225">
        <f t="shared" si="71"/>
        <v>5760</v>
      </c>
      <c r="G1148" s="273" t="s">
        <v>1712</v>
      </c>
      <c r="H1148" s="141"/>
      <c r="I1148" s="368">
        <f t="shared" si="69"/>
        <v>3497.2364673821344</v>
      </c>
      <c r="J1148" s="368">
        <f t="shared" si="70"/>
        <v>2945.0412356902184</v>
      </c>
    </row>
    <row r="1149" spans="1:10" ht="30">
      <c r="A1149" s="230">
        <v>2076</v>
      </c>
      <c r="B1149" s="130" t="s">
        <v>1713</v>
      </c>
      <c r="C1149" s="130" t="s">
        <v>226</v>
      </c>
      <c r="D1149" s="274">
        <v>7680</v>
      </c>
      <c r="E1149" s="215">
        <v>1080</v>
      </c>
      <c r="F1149" s="225">
        <f t="shared" si="71"/>
        <v>6600</v>
      </c>
      <c r="G1149" s="273" t="s">
        <v>1714</v>
      </c>
      <c r="H1149" s="141"/>
      <c r="I1149" s="368">
        <f t="shared" si="69"/>
        <v>3926.7216475869582</v>
      </c>
      <c r="J1149" s="368">
        <f t="shared" si="70"/>
        <v>3374.5264158950422</v>
      </c>
    </row>
    <row r="1150" spans="1:10" ht="45">
      <c r="A1150" s="230">
        <v>2077</v>
      </c>
      <c r="B1150" s="130" t="s">
        <v>1715</v>
      </c>
      <c r="C1150" s="130" t="s">
        <v>226</v>
      </c>
      <c r="D1150" s="353">
        <v>7380</v>
      </c>
      <c r="E1150" s="215">
        <v>1080</v>
      </c>
      <c r="F1150" s="225">
        <f t="shared" si="71"/>
        <v>6300</v>
      </c>
      <c r="G1150" s="273" t="s">
        <v>1716</v>
      </c>
      <c r="H1150" s="141"/>
      <c r="I1150" s="368">
        <f t="shared" si="69"/>
        <v>3773.3340832280924</v>
      </c>
      <c r="J1150" s="368">
        <f t="shared" si="70"/>
        <v>3221.1388515361764</v>
      </c>
    </row>
    <row r="1151" spans="1:10" ht="30">
      <c r="A1151" s="230">
        <v>2078</v>
      </c>
      <c r="B1151" s="130" t="s">
        <v>1717</v>
      </c>
      <c r="C1151" s="130" t="s">
        <v>226</v>
      </c>
      <c r="D1151" s="353">
        <v>8220</v>
      </c>
      <c r="E1151" s="215">
        <v>1080</v>
      </c>
      <c r="F1151" s="225">
        <f t="shared" si="71"/>
        <v>7140</v>
      </c>
      <c r="G1151" s="273" t="s">
        <v>1718</v>
      </c>
      <c r="H1151" s="141"/>
      <c r="I1151" s="368">
        <f t="shared" si="69"/>
        <v>4202.8192634329162</v>
      </c>
      <c r="J1151" s="368">
        <f t="shared" si="70"/>
        <v>3650.6240317410002</v>
      </c>
    </row>
    <row r="1152" spans="1:10" ht="45">
      <c r="A1152" s="230">
        <v>2079</v>
      </c>
      <c r="B1152" s="130" t="s">
        <v>1719</v>
      </c>
      <c r="C1152" s="130" t="s">
        <v>226</v>
      </c>
      <c r="D1152" s="353">
        <v>7380</v>
      </c>
      <c r="E1152" s="215">
        <v>1080</v>
      </c>
      <c r="F1152" s="225">
        <f t="shared" si="71"/>
        <v>6300</v>
      </c>
      <c r="G1152" s="273" t="s">
        <v>1720</v>
      </c>
      <c r="H1152" s="141"/>
      <c r="I1152" s="368">
        <f t="shared" si="69"/>
        <v>3773.3340832280924</v>
      </c>
      <c r="J1152" s="368">
        <f t="shared" si="70"/>
        <v>3221.1388515361764</v>
      </c>
    </row>
    <row r="1153" spans="1:10" ht="45">
      <c r="A1153" s="230">
        <v>2080</v>
      </c>
      <c r="B1153" s="130" t="s">
        <v>1721</v>
      </c>
      <c r="C1153" s="130" t="s">
        <v>226</v>
      </c>
      <c r="D1153" s="353">
        <v>8220</v>
      </c>
      <c r="E1153" s="215">
        <v>1080</v>
      </c>
      <c r="F1153" s="225">
        <f t="shared" si="71"/>
        <v>7140</v>
      </c>
      <c r="G1153" s="273" t="s">
        <v>1722</v>
      </c>
      <c r="H1153" s="141"/>
      <c r="I1153" s="368">
        <f t="shared" si="69"/>
        <v>4202.8192634329162</v>
      </c>
      <c r="J1153" s="368">
        <f t="shared" si="70"/>
        <v>3650.6240317410002</v>
      </c>
    </row>
    <row r="1154" spans="1:10" ht="15">
      <c r="A1154" s="239"/>
      <c r="B1154" s="64" t="s">
        <v>1723</v>
      </c>
      <c r="C1154" s="205"/>
      <c r="D1154" s="354"/>
      <c r="E1154" s="228"/>
      <c r="F1154" s="228"/>
      <c r="G1154" s="298"/>
      <c r="H1154" s="206"/>
      <c r="I1154" s="368"/>
      <c r="J1154" s="368"/>
    </row>
    <row r="1155" spans="1:10" ht="15">
      <c r="A1155" s="230">
        <v>2081</v>
      </c>
      <c r="B1155" s="130" t="s">
        <v>1724</v>
      </c>
      <c r="C1155" s="130"/>
      <c r="D1155" s="225">
        <v>1400</v>
      </c>
      <c r="E1155" s="215">
        <v>1400</v>
      </c>
      <c r="F1155" s="225">
        <f t="shared" si="71"/>
        <v>0</v>
      </c>
      <c r="G1155" s="130" t="s">
        <v>1725</v>
      </c>
      <c r="H1155" s="141"/>
      <c r="I1155" s="368">
        <f t="shared" si="69"/>
        <v>715.8086336747059</v>
      </c>
      <c r="J1155" s="368">
        <f t="shared" si="70"/>
        <v>0</v>
      </c>
    </row>
    <row r="1156" spans="1:10" ht="29.25">
      <c r="A1156" s="239"/>
      <c r="B1156" s="202" t="s">
        <v>1726</v>
      </c>
      <c r="C1156" s="205"/>
      <c r="D1156" s="228"/>
      <c r="E1156" s="228"/>
      <c r="F1156" s="228"/>
      <c r="G1156" s="205"/>
      <c r="H1156" s="206"/>
      <c r="I1156" s="368"/>
      <c r="J1156" s="368"/>
    </row>
    <row r="1157" spans="1:10" ht="30">
      <c r="A1157" s="230">
        <v>2082</v>
      </c>
      <c r="B1157" s="130" t="s">
        <v>1727</v>
      </c>
      <c r="C1157" s="130" t="s">
        <v>226</v>
      </c>
      <c r="D1157" s="225">
        <v>5100</v>
      </c>
      <c r="E1157" s="215">
        <v>1080</v>
      </c>
      <c r="F1157" s="225">
        <f t="shared" si="71"/>
        <v>4020</v>
      </c>
      <c r="G1157" s="130"/>
      <c r="H1157" s="141"/>
      <c r="I1157" s="368">
        <f t="shared" ref="I1157:I1217" si="72">D1157/I$2</f>
        <v>2607.5885941007145</v>
      </c>
      <c r="J1157" s="368">
        <f t="shared" ref="J1157:J1219" si="73">F1157/J$2</f>
        <v>2055.3933624087986</v>
      </c>
    </row>
    <row r="1158" spans="1:10" ht="30">
      <c r="A1158" s="230">
        <v>2083</v>
      </c>
      <c r="B1158" s="130" t="s">
        <v>1728</v>
      </c>
      <c r="C1158" s="130" t="s">
        <v>226</v>
      </c>
      <c r="D1158" s="225">
        <v>5100</v>
      </c>
      <c r="E1158" s="215">
        <v>1080</v>
      </c>
      <c r="F1158" s="225">
        <f t="shared" si="71"/>
        <v>4020</v>
      </c>
      <c r="G1158" s="130"/>
      <c r="H1158" s="141"/>
      <c r="I1158" s="368">
        <f t="shared" si="72"/>
        <v>2607.5885941007145</v>
      </c>
      <c r="J1158" s="368">
        <f t="shared" si="73"/>
        <v>2055.3933624087986</v>
      </c>
    </row>
    <row r="1159" spans="1:10" ht="45">
      <c r="A1159" s="230">
        <v>2084</v>
      </c>
      <c r="B1159" s="130" t="s">
        <v>1729</v>
      </c>
      <c r="C1159" s="130"/>
      <c r="D1159" s="225">
        <v>4460</v>
      </c>
      <c r="E1159" s="215">
        <v>1358</v>
      </c>
      <c r="F1159" s="225">
        <f t="shared" si="71"/>
        <v>3102</v>
      </c>
      <c r="G1159" s="130"/>
      <c r="H1159" s="141"/>
      <c r="I1159" s="368">
        <f t="shared" si="72"/>
        <v>2280.3617901351345</v>
      </c>
      <c r="J1159" s="368">
        <f t="shared" si="73"/>
        <v>1586.0274154706697</v>
      </c>
    </row>
    <row r="1160" spans="1:10" ht="45">
      <c r="A1160" s="230">
        <v>2085</v>
      </c>
      <c r="B1160" s="130" t="s">
        <v>1730</v>
      </c>
      <c r="C1160" s="130"/>
      <c r="D1160" s="225">
        <v>4460</v>
      </c>
      <c r="E1160" s="215">
        <v>1358</v>
      </c>
      <c r="F1160" s="225">
        <f t="shared" si="71"/>
        <v>3102</v>
      </c>
      <c r="G1160" s="130"/>
      <c r="H1160" s="141"/>
      <c r="I1160" s="368">
        <f t="shared" si="72"/>
        <v>2280.3617901351345</v>
      </c>
      <c r="J1160" s="368">
        <f t="shared" si="73"/>
        <v>1586.0274154706697</v>
      </c>
    </row>
    <row r="1161" spans="1:10" ht="45">
      <c r="A1161" s="230">
        <v>2086</v>
      </c>
      <c r="B1161" s="130" t="s">
        <v>1731</v>
      </c>
      <c r="C1161" s="130"/>
      <c r="D1161" s="225">
        <v>4060</v>
      </c>
      <c r="E1161" s="215">
        <v>1435</v>
      </c>
      <c r="F1161" s="225">
        <f t="shared" si="71"/>
        <v>2625</v>
      </c>
      <c r="G1161" s="130"/>
      <c r="H1161" s="141"/>
      <c r="I1161" s="368">
        <f t="shared" si="72"/>
        <v>2075.845037656647</v>
      </c>
      <c r="J1161" s="368">
        <f t="shared" si="73"/>
        <v>1342.1411881400736</v>
      </c>
    </row>
    <row r="1162" spans="1:10" ht="45">
      <c r="A1162" s="230">
        <v>2087</v>
      </c>
      <c r="B1162" s="130" t="s">
        <v>1732</v>
      </c>
      <c r="C1162" s="130"/>
      <c r="D1162" s="225">
        <v>4060</v>
      </c>
      <c r="E1162" s="215">
        <v>1435</v>
      </c>
      <c r="F1162" s="225">
        <f>D1162-E1162</f>
        <v>2625</v>
      </c>
      <c r="G1162" s="130"/>
      <c r="H1162" s="141"/>
      <c r="I1162" s="368">
        <f t="shared" si="72"/>
        <v>2075.845037656647</v>
      </c>
      <c r="J1162" s="368">
        <f t="shared" si="73"/>
        <v>1342.1411881400736</v>
      </c>
    </row>
    <row r="1163" spans="1:10" ht="45">
      <c r="A1163" s="230">
        <v>2088</v>
      </c>
      <c r="B1163" s="130" t="s">
        <v>1733</v>
      </c>
      <c r="C1163" s="130"/>
      <c r="D1163" s="225">
        <v>5300.1</v>
      </c>
      <c r="E1163" s="215">
        <v>1080</v>
      </c>
      <c r="F1163" s="225">
        <f t="shared" si="71"/>
        <v>4220.1000000000004</v>
      </c>
      <c r="G1163" s="130"/>
      <c r="H1163" s="141"/>
      <c r="I1163" s="368">
        <f t="shared" si="72"/>
        <v>2709.8980995280776</v>
      </c>
      <c r="J1163" s="368">
        <f t="shared" si="73"/>
        <v>2157.7028678361617</v>
      </c>
    </row>
    <row r="1164" spans="1:10" ht="60">
      <c r="A1164" s="230">
        <v>2089</v>
      </c>
      <c r="B1164" s="130" t="s">
        <v>1734</v>
      </c>
      <c r="C1164" s="130"/>
      <c r="D1164" s="225">
        <v>5300.1</v>
      </c>
      <c r="E1164" s="215">
        <v>1080</v>
      </c>
      <c r="F1164" s="225">
        <f>D1164-E1164</f>
        <v>4220.1000000000004</v>
      </c>
      <c r="G1164" s="130"/>
      <c r="H1164" s="141"/>
      <c r="I1164" s="368">
        <f t="shared" si="72"/>
        <v>2709.8980995280776</v>
      </c>
      <c r="J1164" s="368">
        <f t="shared" si="73"/>
        <v>2157.7028678361617</v>
      </c>
    </row>
    <row r="1165" spans="1:10" ht="45">
      <c r="A1165" s="230">
        <v>2090</v>
      </c>
      <c r="B1165" s="130" t="s">
        <v>1735</v>
      </c>
      <c r="C1165" s="130"/>
      <c r="D1165" s="225">
        <v>6300.1</v>
      </c>
      <c r="E1165" s="215">
        <v>1080</v>
      </c>
      <c r="F1165" s="225">
        <f t="shared" si="71"/>
        <v>5220.1000000000004</v>
      </c>
      <c r="G1165" s="130"/>
      <c r="H1165" s="141"/>
      <c r="I1165" s="368">
        <f t="shared" si="72"/>
        <v>3221.1899807242962</v>
      </c>
      <c r="J1165" s="368">
        <f t="shared" si="73"/>
        <v>2668.9947490323802</v>
      </c>
    </row>
    <row r="1166" spans="1:10" ht="60">
      <c r="A1166" s="230">
        <v>2091</v>
      </c>
      <c r="B1166" s="130" t="s">
        <v>1736</v>
      </c>
      <c r="C1166" s="130"/>
      <c r="D1166" s="225">
        <v>6300.1</v>
      </c>
      <c r="E1166" s="215">
        <v>1080</v>
      </c>
      <c r="F1166" s="225">
        <f>D1166-E1166</f>
        <v>5220.1000000000004</v>
      </c>
      <c r="G1166" s="130"/>
      <c r="H1166" s="141"/>
      <c r="I1166" s="368">
        <f t="shared" si="72"/>
        <v>3221.1899807242962</v>
      </c>
      <c r="J1166" s="368">
        <f t="shared" si="73"/>
        <v>2668.9947490323802</v>
      </c>
    </row>
    <row r="1167" spans="1:10" ht="15">
      <c r="A1167" s="230">
        <v>2092</v>
      </c>
      <c r="B1167" s="130" t="s">
        <v>1737</v>
      </c>
      <c r="C1167" s="130"/>
      <c r="D1167" s="225">
        <v>5500</v>
      </c>
      <c r="E1167" s="215">
        <v>2700</v>
      </c>
      <c r="F1167" s="225">
        <f t="shared" ref="F1167:F1198" si="74">D1167-E1167</f>
        <v>2800</v>
      </c>
      <c r="G1167" s="130"/>
      <c r="H1167" s="141"/>
      <c r="I1167" s="368">
        <f t="shared" si="72"/>
        <v>2812.1053465792015</v>
      </c>
      <c r="J1167" s="368">
        <f t="shared" si="73"/>
        <v>1431.6172673494118</v>
      </c>
    </row>
    <row r="1168" spans="1:10" ht="30">
      <c r="A1168" s="230">
        <v>2093</v>
      </c>
      <c r="B1168" s="130" t="s">
        <v>1738</v>
      </c>
      <c r="C1168" s="130"/>
      <c r="D1168" s="225">
        <v>6500</v>
      </c>
      <c r="E1168" s="215">
        <v>2700</v>
      </c>
      <c r="F1168" s="225">
        <f t="shared" si="74"/>
        <v>3800</v>
      </c>
      <c r="G1168" s="130"/>
      <c r="H1168" s="141"/>
      <c r="I1168" s="368">
        <f t="shared" si="72"/>
        <v>3323.3972277754201</v>
      </c>
      <c r="J1168" s="368">
        <f t="shared" si="73"/>
        <v>1942.9091485456304</v>
      </c>
    </row>
    <row r="1169" spans="1:10" ht="15">
      <c r="A1169" s="239"/>
      <c r="B1169" s="205"/>
      <c r="C1169" s="205"/>
      <c r="D1169" s="228"/>
      <c r="E1169" s="228"/>
      <c r="F1169" s="228"/>
      <c r="G1169" s="205"/>
      <c r="H1169" s="206"/>
      <c r="I1169" s="368"/>
      <c r="J1169" s="368"/>
    </row>
    <row r="1170" spans="1:10" ht="34.5" customHeight="1">
      <c r="A1170" s="230">
        <v>2094</v>
      </c>
      <c r="B1170" s="130" t="s">
        <v>1739</v>
      </c>
      <c r="C1170" s="130"/>
      <c r="D1170" s="225">
        <v>1200</v>
      </c>
      <c r="E1170" s="215"/>
      <c r="F1170" s="225">
        <f t="shared" si="74"/>
        <v>1200</v>
      </c>
      <c r="G1170" s="130"/>
      <c r="H1170" s="141"/>
      <c r="I1170" s="368">
        <f t="shared" si="72"/>
        <v>613.55025743546219</v>
      </c>
      <c r="J1170" s="368">
        <f t="shared" si="73"/>
        <v>613.55025743546219</v>
      </c>
    </row>
    <row r="1171" spans="1:10" ht="15">
      <c r="A1171" s="239"/>
      <c r="B1171" s="64" t="s">
        <v>1740</v>
      </c>
      <c r="C1171" s="205"/>
      <c r="D1171" s="228"/>
      <c r="E1171" s="228"/>
      <c r="F1171" s="228"/>
      <c r="G1171" s="205"/>
      <c r="H1171" s="206"/>
      <c r="I1171" s="368"/>
      <c r="J1171" s="368"/>
    </row>
    <row r="1172" spans="1:10" ht="96.75">
      <c r="A1172" s="230">
        <v>2095</v>
      </c>
      <c r="B1172" s="130" t="s">
        <v>1741</v>
      </c>
      <c r="C1172" s="130"/>
      <c r="D1172" s="225">
        <v>448</v>
      </c>
      <c r="E1172" s="226"/>
      <c r="F1172" s="225">
        <f t="shared" si="74"/>
        <v>448</v>
      </c>
      <c r="G1172" s="247" t="s">
        <v>1742</v>
      </c>
      <c r="H1172" s="141"/>
      <c r="I1172" s="368">
        <f t="shared" si="72"/>
        <v>229.05876277590588</v>
      </c>
      <c r="J1172" s="368">
        <f t="shared" si="73"/>
        <v>229.05876277590588</v>
      </c>
    </row>
    <row r="1173" spans="1:10" ht="96.75">
      <c r="A1173" s="230">
        <v>2096</v>
      </c>
      <c r="B1173" s="130" t="s">
        <v>1743</v>
      </c>
      <c r="C1173" s="130"/>
      <c r="D1173" s="225">
        <v>670</v>
      </c>
      <c r="E1173" s="226"/>
      <c r="F1173" s="225">
        <f>D1173-E1173</f>
        <v>670</v>
      </c>
      <c r="G1173" s="247" t="s">
        <v>1744</v>
      </c>
      <c r="H1173" s="141"/>
      <c r="I1173" s="368">
        <f t="shared" si="72"/>
        <v>342.56556040146637</v>
      </c>
      <c r="J1173" s="368">
        <f t="shared" si="73"/>
        <v>342.56556040146637</v>
      </c>
    </row>
    <row r="1174" spans="1:10" ht="45">
      <c r="A1174" s="230">
        <v>2097</v>
      </c>
      <c r="B1174" s="130" t="s">
        <v>1745</v>
      </c>
      <c r="C1174" s="130"/>
      <c r="D1174" s="225">
        <v>1270.8</v>
      </c>
      <c r="E1174" s="215">
        <v>1047</v>
      </c>
      <c r="F1174" s="225">
        <f t="shared" si="74"/>
        <v>223.79999999999995</v>
      </c>
      <c r="G1174" s="141" t="s">
        <v>1746</v>
      </c>
      <c r="H1174" s="141"/>
      <c r="I1174" s="368">
        <f t="shared" si="72"/>
        <v>649.7497226241544</v>
      </c>
      <c r="J1174" s="368">
        <f t="shared" si="73"/>
        <v>114.42712301171368</v>
      </c>
    </row>
    <row r="1175" spans="1:10" ht="15">
      <c r="A1175" s="239"/>
      <c r="B1175" s="202" t="s">
        <v>1747</v>
      </c>
      <c r="C1175" s="205"/>
      <c r="D1175" s="228"/>
      <c r="E1175" s="228"/>
      <c r="F1175" s="228"/>
      <c r="G1175" s="206"/>
      <c r="H1175" s="206"/>
      <c r="I1175" s="368"/>
      <c r="J1175" s="368"/>
    </row>
    <row r="1176" spans="1:10" ht="30">
      <c r="A1176" s="230">
        <v>2098</v>
      </c>
      <c r="B1176" s="130" t="s">
        <v>1748</v>
      </c>
      <c r="C1176" s="130"/>
      <c r="D1176" s="225">
        <v>360</v>
      </c>
      <c r="E1176" s="215"/>
      <c r="F1176" s="225">
        <f t="shared" si="74"/>
        <v>360</v>
      </c>
      <c r="G1176" s="130"/>
      <c r="H1176" s="141"/>
      <c r="I1176" s="368">
        <f t="shared" si="72"/>
        <v>184.06507723063865</v>
      </c>
      <c r="J1176" s="368">
        <f t="shared" si="73"/>
        <v>184.06507723063865</v>
      </c>
    </row>
    <row r="1177" spans="1:10" ht="30">
      <c r="A1177" s="230">
        <v>2099</v>
      </c>
      <c r="B1177" s="130" t="s">
        <v>1749</v>
      </c>
      <c r="C1177" s="130"/>
      <c r="D1177" s="225">
        <v>360</v>
      </c>
      <c r="E1177" s="215"/>
      <c r="F1177" s="225">
        <f t="shared" si="74"/>
        <v>360</v>
      </c>
      <c r="G1177" s="130"/>
      <c r="H1177" s="141"/>
      <c r="I1177" s="368">
        <f t="shared" si="72"/>
        <v>184.06507723063865</v>
      </c>
      <c r="J1177" s="368">
        <f t="shared" si="73"/>
        <v>184.06507723063865</v>
      </c>
    </row>
    <row r="1178" spans="1:10" ht="15">
      <c r="A1178" s="230">
        <v>2100</v>
      </c>
      <c r="B1178" s="130" t="s">
        <v>1750</v>
      </c>
      <c r="C1178" s="130"/>
      <c r="D1178" s="225">
        <v>80</v>
      </c>
      <c r="E1178" s="215"/>
      <c r="F1178" s="225">
        <f t="shared" si="74"/>
        <v>80</v>
      </c>
      <c r="G1178" s="130"/>
      <c r="H1178" s="141"/>
      <c r="I1178" s="368">
        <f t="shared" si="72"/>
        <v>40.903350495697481</v>
      </c>
      <c r="J1178" s="368">
        <f t="shared" si="73"/>
        <v>40.903350495697481</v>
      </c>
    </row>
    <row r="1179" spans="1:10" ht="15">
      <c r="A1179" s="230">
        <v>2101</v>
      </c>
      <c r="B1179" s="130" t="s">
        <v>1751</v>
      </c>
      <c r="C1179" s="130"/>
      <c r="D1179" s="225">
        <v>230</v>
      </c>
      <c r="E1179" s="215"/>
      <c r="F1179" s="225">
        <f t="shared" si="74"/>
        <v>230</v>
      </c>
      <c r="G1179" s="130"/>
      <c r="H1179" s="141"/>
      <c r="I1179" s="368">
        <f t="shared" si="72"/>
        <v>117.59713267513025</v>
      </c>
      <c r="J1179" s="368">
        <f t="shared" si="73"/>
        <v>117.59713267513025</v>
      </c>
    </row>
    <row r="1180" spans="1:10" ht="15">
      <c r="A1180" s="230">
        <v>2102</v>
      </c>
      <c r="B1180" s="130" t="s">
        <v>1752</v>
      </c>
      <c r="C1180" s="130"/>
      <c r="D1180" s="225">
        <v>1200</v>
      </c>
      <c r="E1180" s="215"/>
      <c r="F1180" s="225">
        <f t="shared" si="74"/>
        <v>1200</v>
      </c>
      <c r="G1180" s="130"/>
      <c r="H1180" s="141"/>
      <c r="I1180" s="368">
        <f t="shared" si="72"/>
        <v>613.55025743546219</v>
      </c>
      <c r="J1180" s="368">
        <f t="shared" si="73"/>
        <v>613.55025743546219</v>
      </c>
    </row>
    <row r="1181" spans="1:10" ht="15">
      <c r="A1181" s="230">
        <v>2103</v>
      </c>
      <c r="B1181" s="130" t="s">
        <v>1753</v>
      </c>
      <c r="C1181" s="130"/>
      <c r="D1181" s="225">
        <v>1700</v>
      </c>
      <c r="E1181" s="215"/>
      <c r="F1181" s="225">
        <f t="shared" si="74"/>
        <v>1700</v>
      </c>
      <c r="G1181" s="130"/>
      <c r="H1181" s="141"/>
      <c r="I1181" s="368">
        <f t="shared" si="72"/>
        <v>869.19619803357148</v>
      </c>
      <c r="J1181" s="368">
        <f t="shared" si="73"/>
        <v>869.19619803357148</v>
      </c>
    </row>
    <row r="1182" spans="1:10" ht="15">
      <c r="A1182" s="234"/>
      <c r="B1182" s="208" t="s">
        <v>1754</v>
      </c>
      <c r="C1182" s="216"/>
      <c r="D1182" s="235"/>
      <c r="E1182" s="235"/>
      <c r="F1182" s="235"/>
      <c r="G1182" s="216"/>
      <c r="H1182" s="209"/>
      <c r="I1182" s="368"/>
      <c r="J1182" s="368"/>
    </row>
    <row r="1183" spans="1:10" ht="45">
      <c r="A1183" s="230">
        <v>2104</v>
      </c>
      <c r="B1183" s="130" t="s">
        <v>1755</v>
      </c>
      <c r="C1183" s="130"/>
      <c r="D1183" s="225">
        <v>980</v>
      </c>
      <c r="E1183" s="215"/>
      <c r="F1183" s="225">
        <f t="shared" si="74"/>
        <v>980</v>
      </c>
      <c r="G1183" s="130"/>
      <c r="H1183" s="141"/>
      <c r="I1183" s="368">
        <f t="shared" si="72"/>
        <v>501.06604357229412</v>
      </c>
      <c r="J1183" s="368">
        <f t="shared" si="73"/>
        <v>501.06604357229412</v>
      </c>
    </row>
    <row r="1184" spans="1:10" ht="30">
      <c r="A1184" s="230">
        <v>2105</v>
      </c>
      <c r="B1184" s="130" t="s">
        <v>1756</v>
      </c>
      <c r="C1184" s="130"/>
      <c r="D1184" s="225">
        <v>1000</v>
      </c>
      <c r="E1184" s="215"/>
      <c r="F1184" s="225">
        <f t="shared" si="74"/>
        <v>1000</v>
      </c>
      <c r="G1184" s="130"/>
      <c r="H1184" s="141"/>
      <c r="I1184" s="368">
        <f t="shared" si="72"/>
        <v>511.29188119621847</v>
      </c>
      <c r="J1184" s="368">
        <f t="shared" si="73"/>
        <v>511.29188119621847</v>
      </c>
    </row>
    <row r="1185" spans="1:10" ht="30">
      <c r="A1185" s="230">
        <v>2106</v>
      </c>
      <c r="B1185" s="130" t="s">
        <v>1757</v>
      </c>
      <c r="C1185" s="130"/>
      <c r="D1185" s="225">
        <v>980</v>
      </c>
      <c r="E1185" s="215"/>
      <c r="F1185" s="225">
        <f t="shared" si="74"/>
        <v>980</v>
      </c>
      <c r="G1185" s="130"/>
      <c r="H1185" s="141"/>
      <c r="I1185" s="368">
        <f t="shared" si="72"/>
        <v>501.06604357229412</v>
      </c>
      <c r="J1185" s="368">
        <f t="shared" si="73"/>
        <v>501.06604357229412</v>
      </c>
    </row>
    <row r="1186" spans="1:10" ht="30">
      <c r="A1186" s="230">
        <v>2107</v>
      </c>
      <c r="B1186" s="130" t="s">
        <v>1758</v>
      </c>
      <c r="C1186" s="130"/>
      <c r="D1186" s="225">
        <v>980</v>
      </c>
      <c r="E1186" s="215"/>
      <c r="F1186" s="225">
        <f t="shared" si="74"/>
        <v>980</v>
      </c>
      <c r="G1186" s="130"/>
      <c r="H1186" s="141"/>
      <c r="I1186" s="368">
        <f t="shared" si="72"/>
        <v>501.06604357229412</v>
      </c>
      <c r="J1186" s="368">
        <f t="shared" si="73"/>
        <v>501.06604357229412</v>
      </c>
    </row>
    <row r="1187" spans="1:10" ht="30">
      <c r="A1187" s="230">
        <v>2108</v>
      </c>
      <c r="B1187" s="130" t="s">
        <v>1759</v>
      </c>
      <c r="C1187" s="130"/>
      <c r="D1187" s="225">
        <v>80</v>
      </c>
      <c r="E1187" s="215"/>
      <c r="F1187" s="225">
        <f t="shared" si="74"/>
        <v>80</v>
      </c>
      <c r="G1187" s="130"/>
      <c r="H1187" s="141"/>
      <c r="I1187" s="368">
        <f t="shared" si="72"/>
        <v>40.903350495697481</v>
      </c>
      <c r="J1187" s="368">
        <f t="shared" si="73"/>
        <v>40.903350495697481</v>
      </c>
    </row>
    <row r="1188" spans="1:10" ht="30">
      <c r="A1188" s="230">
        <v>2109</v>
      </c>
      <c r="B1188" s="130" t="s">
        <v>1760</v>
      </c>
      <c r="C1188" s="130"/>
      <c r="D1188" s="225">
        <v>310</v>
      </c>
      <c r="E1188" s="215"/>
      <c r="F1188" s="225">
        <f t="shared" si="74"/>
        <v>310</v>
      </c>
      <c r="G1188" s="130"/>
      <c r="H1188" s="141"/>
      <c r="I1188" s="368">
        <f t="shared" si="72"/>
        <v>158.50048317082772</v>
      </c>
      <c r="J1188" s="368">
        <f t="shared" si="73"/>
        <v>158.50048317082772</v>
      </c>
    </row>
    <row r="1189" spans="1:10" ht="45">
      <c r="A1189" s="230">
        <v>2110</v>
      </c>
      <c r="B1189" s="130" t="s">
        <v>1761</v>
      </c>
      <c r="C1189" s="130"/>
      <c r="D1189" s="225">
        <v>920</v>
      </c>
      <c r="E1189" s="215"/>
      <c r="F1189" s="225">
        <f t="shared" si="74"/>
        <v>920</v>
      </c>
      <c r="G1189" s="130"/>
      <c r="H1189" s="141"/>
      <c r="I1189" s="368">
        <f t="shared" si="72"/>
        <v>470.38853070052102</v>
      </c>
      <c r="J1189" s="368">
        <f t="shared" si="73"/>
        <v>470.38853070052102</v>
      </c>
    </row>
    <row r="1190" spans="1:10" ht="30">
      <c r="A1190" s="230">
        <v>2111</v>
      </c>
      <c r="B1190" s="130" t="s">
        <v>1762</v>
      </c>
      <c r="C1190" s="130"/>
      <c r="D1190" s="225">
        <v>960</v>
      </c>
      <c r="E1190" s="215"/>
      <c r="F1190" s="225">
        <f t="shared" si="74"/>
        <v>960</v>
      </c>
      <c r="G1190" s="130"/>
      <c r="H1190" s="141"/>
      <c r="I1190" s="368">
        <f t="shared" si="72"/>
        <v>490.84020594836977</v>
      </c>
      <c r="J1190" s="368">
        <f t="shared" si="73"/>
        <v>490.84020594836977</v>
      </c>
    </row>
    <row r="1191" spans="1:10" ht="30">
      <c r="A1191" s="230">
        <v>2112</v>
      </c>
      <c r="B1191" s="130" t="s">
        <v>1763</v>
      </c>
      <c r="C1191" s="130"/>
      <c r="D1191" s="225">
        <v>1000</v>
      </c>
      <c r="E1191" s="215"/>
      <c r="F1191" s="225">
        <f t="shared" si="74"/>
        <v>1000</v>
      </c>
      <c r="G1191" s="130"/>
      <c r="H1191" s="141"/>
      <c r="I1191" s="368">
        <f t="shared" si="72"/>
        <v>511.29188119621847</v>
      </c>
      <c r="J1191" s="368">
        <f t="shared" si="73"/>
        <v>511.29188119621847</v>
      </c>
    </row>
    <row r="1192" spans="1:10" ht="45">
      <c r="A1192" s="230">
        <v>2113</v>
      </c>
      <c r="B1192" s="130" t="s">
        <v>1764</v>
      </c>
      <c r="C1192" s="130"/>
      <c r="D1192" s="225">
        <v>920</v>
      </c>
      <c r="E1192" s="215"/>
      <c r="F1192" s="225">
        <f t="shared" si="74"/>
        <v>920</v>
      </c>
      <c r="G1192" s="130"/>
      <c r="H1192" s="141"/>
      <c r="I1192" s="368">
        <f t="shared" si="72"/>
        <v>470.38853070052102</v>
      </c>
      <c r="J1192" s="368">
        <f t="shared" si="73"/>
        <v>470.38853070052102</v>
      </c>
    </row>
    <row r="1193" spans="1:10" ht="45">
      <c r="A1193" s="230">
        <v>2114</v>
      </c>
      <c r="B1193" s="130" t="s">
        <v>1765</v>
      </c>
      <c r="C1193" s="130"/>
      <c r="D1193" s="225">
        <v>960</v>
      </c>
      <c r="E1193" s="215"/>
      <c r="F1193" s="225">
        <f t="shared" si="74"/>
        <v>960</v>
      </c>
      <c r="G1193" s="130"/>
      <c r="H1193" s="141"/>
      <c r="I1193" s="368">
        <f t="shared" si="72"/>
        <v>490.84020594836977</v>
      </c>
      <c r="J1193" s="368">
        <f t="shared" si="73"/>
        <v>490.84020594836977</v>
      </c>
    </row>
    <row r="1194" spans="1:10" ht="30">
      <c r="A1194" s="230">
        <v>2115</v>
      </c>
      <c r="B1194" s="130" t="s">
        <v>1766</v>
      </c>
      <c r="C1194" s="130"/>
      <c r="D1194" s="225">
        <v>1000</v>
      </c>
      <c r="E1194" s="215"/>
      <c r="F1194" s="225">
        <f t="shared" si="74"/>
        <v>1000</v>
      </c>
      <c r="G1194" s="130"/>
      <c r="H1194" s="141"/>
      <c r="I1194" s="368">
        <f t="shared" si="72"/>
        <v>511.29188119621847</v>
      </c>
      <c r="J1194" s="368">
        <f t="shared" si="73"/>
        <v>511.29188119621847</v>
      </c>
    </row>
    <row r="1195" spans="1:10" ht="45">
      <c r="A1195" s="230">
        <v>2116</v>
      </c>
      <c r="B1195" s="130" t="s">
        <v>1767</v>
      </c>
      <c r="C1195" s="130"/>
      <c r="D1195" s="225">
        <v>1822</v>
      </c>
      <c r="E1195" s="215"/>
      <c r="F1195" s="225">
        <f t="shared" si="74"/>
        <v>1822</v>
      </c>
      <c r="G1195" s="130"/>
      <c r="H1195" s="141"/>
      <c r="I1195" s="368">
        <f t="shared" si="72"/>
        <v>931.57380753951009</v>
      </c>
      <c r="J1195" s="368">
        <f t="shared" si="73"/>
        <v>931.57380753951009</v>
      </c>
    </row>
    <row r="1196" spans="1:10" ht="45">
      <c r="A1196" s="230">
        <v>2117</v>
      </c>
      <c r="B1196" s="130" t="s">
        <v>1768</v>
      </c>
      <c r="C1196" s="130"/>
      <c r="D1196" s="225">
        <v>2014</v>
      </c>
      <c r="E1196" s="215"/>
      <c r="F1196" s="225">
        <f t="shared" si="74"/>
        <v>2014</v>
      </c>
      <c r="G1196" s="130"/>
      <c r="H1196" s="141"/>
      <c r="I1196" s="368">
        <f t="shared" si="72"/>
        <v>1029.7418487291841</v>
      </c>
      <c r="J1196" s="368">
        <f t="shared" si="73"/>
        <v>1029.7418487291841</v>
      </c>
    </row>
    <row r="1197" spans="1:10" ht="45">
      <c r="A1197" s="230">
        <v>2118</v>
      </c>
      <c r="B1197" s="130" t="s">
        <v>1769</v>
      </c>
      <c r="C1197" s="130"/>
      <c r="D1197" s="225">
        <v>2242</v>
      </c>
      <c r="E1197" s="215"/>
      <c r="F1197" s="225">
        <f t="shared" si="74"/>
        <v>2242</v>
      </c>
      <c r="G1197" s="130"/>
      <c r="H1197" s="141"/>
      <c r="I1197" s="368">
        <f t="shared" si="72"/>
        <v>1146.3163976419219</v>
      </c>
      <c r="J1197" s="368">
        <f t="shared" si="73"/>
        <v>1146.3163976419219</v>
      </c>
    </row>
    <row r="1198" spans="1:10" ht="15">
      <c r="A1198" s="230">
        <v>2119</v>
      </c>
      <c r="B1198" s="130" t="s">
        <v>1770</v>
      </c>
      <c r="C1198" s="130"/>
      <c r="D1198" s="225">
        <v>300</v>
      </c>
      <c r="E1198" s="215"/>
      <c r="F1198" s="225">
        <f t="shared" si="74"/>
        <v>300</v>
      </c>
      <c r="G1198" s="130"/>
      <c r="H1198" s="141"/>
      <c r="I1198" s="368">
        <f t="shared" si="72"/>
        <v>153.38756435886555</v>
      </c>
      <c r="J1198" s="368">
        <f t="shared" si="73"/>
        <v>153.38756435886555</v>
      </c>
    </row>
    <row r="1199" spans="1:10" ht="15">
      <c r="A1199" s="234"/>
      <c r="B1199" s="218" t="s">
        <v>1771</v>
      </c>
      <c r="C1199" s="216"/>
      <c r="D1199" s="235"/>
      <c r="E1199" s="355"/>
      <c r="F1199" s="355"/>
      <c r="G1199" s="356"/>
      <c r="H1199" s="356"/>
      <c r="I1199" s="368"/>
      <c r="J1199" s="368"/>
    </row>
    <row r="1200" spans="1:10" ht="15">
      <c r="A1200" s="230">
        <v>2120</v>
      </c>
      <c r="B1200" s="130" t="s">
        <v>1772</v>
      </c>
      <c r="C1200" s="130"/>
      <c r="D1200" s="225">
        <v>24</v>
      </c>
      <c r="E1200" s="215"/>
      <c r="F1200" s="225">
        <v>24</v>
      </c>
      <c r="G1200" s="308"/>
      <c r="H1200" s="308"/>
      <c r="I1200" s="368">
        <f t="shared" si="72"/>
        <v>12.271005148709245</v>
      </c>
      <c r="J1200" s="368">
        <f t="shared" si="73"/>
        <v>12.271005148709245</v>
      </c>
    </row>
    <row r="1201" spans="1:10" ht="15">
      <c r="A1201" s="230">
        <v>2121</v>
      </c>
      <c r="B1201" s="130" t="s">
        <v>1773</v>
      </c>
      <c r="C1201" s="130"/>
      <c r="D1201" s="225">
        <v>36</v>
      </c>
      <c r="E1201" s="215"/>
      <c r="F1201" s="225">
        <v>36</v>
      </c>
      <c r="G1201" s="308"/>
      <c r="H1201" s="308"/>
      <c r="I1201" s="368">
        <f t="shared" si="72"/>
        <v>18.406507723063864</v>
      </c>
      <c r="J1201" s="368">
        <f t="shared" si="73"/>
        <v>18.406507723063864</v>
      </c>
    </row>
    <row r="1202" spans="1:10" ht="30">
      <c r="A1202" s="230">
        <v>2122</v>
      </c>
      <c r="B1202" s="130" t="s">
        <v>1774</v>
      </c>
      <c r="C1202" s="130"/>
      <c r="D1202" s="225">
        <v>150</v>
      </c>
      <c r="E1202" s="215"/>
      <c r="F1202" s="225">
        <v>150</v>
      </c>
      <c r="G1202" s="308"/>
      <c r="H1202" s="308"/>
      <c r="I1202" s="368">
        <f t="shared" si="72"/>
        <v>76.693782179432773</v>
      </c>
      <c r="J1202" s="368">
        <f t="shared" si="73"/>
        <v>76.693782179432773</v>
      </c>
    </row>
    <row r="1203" spans="1:10" ht="45">
      <c r="A1203" s="230">
        <v>2123</v>
      </c>
      <c r="B1203" s="130" t="s">
        <v>1775</v>
      </c>
      <c r="C1203" s="130" t="s">
        <v>226</v>
      </c>
      <c r="D1203" s="225">
        <v>180</v>
      </c>
      <c r="E1203" s="215"/>
      <c r="F1203" s="225">
        <v>180</v>
      </c>
      <c r="G1203" s="308"/>
      <c r="H1203" s="308"/>
      <c r="I1203" s="368">
        <f t="shared" si="72"/>
        <v>92.032538615319325</v>
      </c>
      <c r="J1203" s="368">
        <f t="shared" si="73"/>
        <v>92.032538615319325</v>
      </c>
    </row>
    <row r="1204" spans="1:10" ht="15">
      <c r="A1204" s="230">
        <v>2124</v>
      </c>
      <c r="B1204" s="130" t="s">
        <v>1776</v>
      </c>
      <c r="C1204" s="130"/>
      <c r="D1204" s="225">
        <v>120</v>
      </c>
      <c r="E1204" s="215"/>
      <c r="F1204" s="225">
        <v>120</v>
      </c>
      <c r="G1204" s="308"/>
      <c r="H1204" s="308"/>
      <c r="I1204" s="368">
        <f t="shared" si="72"/>
        <v>61.355025743546221</v>
      </c>
      <c r="J1204" s="368">
        <f t="shared" si="73"/>
        <v>61.355025743546221</v>
      </c>
    </row>
    <row r="1205" spans="1:10" ht="15">
      <c r="A1205" s="230">
        <v>2125</v>
      </c>
      <c r="B1205" s="130" t="s">
        <v>1777</v>
      </c>
      <c r="C1205" s="130"/>
      <c r="D1205" s="225">
        <v>120</v>
      </c>
      <c r="E1205" s="215"/>
      <c r="F1205" s="225">
        <v>120</v>
      </c>
      <c r="G1205" s="308"/>
      <c r="H1205" s="308"/>
      <c r="I1205" s="368">
        <f t="shared" si="72"/>
        <v>61.355025743546221</v>
      </c>
      <c r="J1205" s="368">
        <f t="shared" si="73"/>
        <v>61.355025743546221</v>
      </c>
    </row>
    <row r="1206" spans="1:10" ht="15">
      <c r="A1206" s="230">
        <v>2126</v>
      </c>
      <c r="B1206" s="130" t="s">
        <v>1778</v>
      </c>
      <c r="C1206" s="130"/>
      <c r="D1206" s="225">
        <v>120</v>
      </c>
      <c r="E1206" s="215"/>
      <c r="F1206" s="225">
        <v>120</v>
      </c>
      <c r="G1206" s="308"/>
      <c r="H1206" s="308"/>
      <c r="I1206" s="368">
        <f t="shared" si="72"/>
        <v>61.355025743546221</v>
      </c>
      <c r="J1206" s="368">
        <f t="shared" si="73"/>
        <v>61.355025743546221</v>
      </c>
    </row>
    <row r="1207" spans="1:10" ht="15">
      <c r="A1207" s="230">
        <v>2127</v>
      </c>
      <c r="B1207" s="130" t="s">
        <v>1779</v>
      </c>
      <c r="C1207" s="130"/>
      <c r="D1207" s="225">
        <v>1200</v>
      </c>
      <c r="E1207" s="215"/>
      <c r="F1207" s="225">
        <v>1200</v>
      </c>
      <c r="G1207" s="308"/>
      <c r="H1207" s="308"/>
      <c r="I1207" s="368">
        <f t="shared" si="72"/>
        <v>613.55025743546219</v>
      </c>
      <c r="J1207" s="368">
        <f t="shared" si="73"/>
        <v>613.55025743546219</v>
      </c>
    </row>
    <row r="1208" spans="1:10" ht="15">
      <c r="A1208" s="234"/>
      <c r="B1208" s="218" t="s">
        <v>1780</v>
      </c>
      <c r="C1208" s="216"/>
      <c r="D1208" s="209"/>
      <c r="E1208" s="235"/>
      <c r="F1208" s="235"/>
      <c r="G1208" s="235"/>
      <c r="H1208" s="216"/>
      <c r="I1208" s="368"/>
      <c r="J1208" s="368"/>
    </row>
    <row r="1209" spans="1:10" ht="60">
      <c r="A1209" s="230">
        <v>2128</v>
      </c>
      <c r="B1209" s="130" t="s">
        <v>1781</v>
      </c>
      <c r="C1209" s="130"/>
      <c r="D1209" s="225">
        <v>1740</v>
      </c>
      <c r="E1209" s="215"/>
      <c r="F1209" s="225">
        <f t="shared" ref="F1209:F1217" si="75">D1209-E1209</f>
        <v>1740</v>
      </c>
      <c r="G1209" s="130"/>
      <c r="H1209" s="308"/>
      <c r="I1209" s="368">
        <f t="shared" si="72"/>
        <v>889.64787328142017</v>
      </c>
      <c r="J1209" s="368">
        <f t="shared" si="73"/>
        <v>889.64787328142017</v>
      </c>
    </row>
    <row r="1210" spans="1:10" ht="60">
      <c r="A1210" s="230">
        <v>2129</v>
      </c>
      <c r="B1210" s="130" t="s">
        <v>1782</v>
      </c>
      <c r="C1210" s="130"/>
      <c r="D1210" s="225">
        <v>2100</v>
      </c>
      <c r="E1210" s="215"/>
      <c r="F1210" s="225">
        <f t="shared" si="75"/>
        <v>2100</v>
      </c>
      <c r="G1210" s="130"/>
      <c r="H1210" s="308"/>
      <c r="I1210" s="368">
        <f t="shared" si="72"/>
        <v>1073.7129505120588</v>
      </c>
      <c r="J1210" s="368">
        <f t="shared" si="73"/>
        <v>1073.7129505120588</v>
      </c>
    </row>
    <row r="1211" spans="1:10" ht="60">
      <c r="A1211" s="230">
        <v>2130</v>
      </c>
      <c r="B1211" s="130" t="s">
        <v>1783</v>
      </c>
      <c r="C1211" s="130"/>
      <c r="D1211" s="225">
        <v>2280</v>
      </c>
      <c r="E1211" s="215"/>
      <c r="F1211" s="225">
        <f t="shared" si="75"/>
        <v>2280</v>
      </c>
      <c r="G1211" s="130"/>
      <c r="H1211" s="308"/>
      <c r="I1211" s="368">
        <f t="shared" si="72"/>
        <v>1165.7454891273783</v>
      </c>
      <c r="J1211" s="368">
        <f t="shared" si="73"/>
        <v>1165.7454891273783</v>
      </c>
    </row>
    <row r="1212" spans="1:10" ht="60">
      <c r="A1212" s="230">
        <v>2131</v>
      </c>
      <c r="B1212" s="130" t="s">
        <v>1784</v>
      </c>
      <c r="C1212" s="130"/>
      <c r="D1212" s="225">
        <v>2580</v>
      </c>
      <c r="E1212" s="215"/>
      <c r="F1212" s="225">
        <f t="shared" si="75"/>
        <v>2580</v>
      </c>
      <c r="G1212" s="130"/>
      <c r="H1212" s="308"/>
      <c r="I1212" s="368">
        <f t="shared" si="72"/>
        <v>1319.1330534862436</v>
      </c>
      <c r="J1212" s="368">
        <f t="shared" si="73"/>
        <v>1319.1330534862436</v>
      </c>
    </row>
    <row r="1213" spans="1:10" ht="45">
      <c r="A1213" s="230">
        <v>2132</v>
      </c>
      <c r="B1213" s="130" t="s">
        <v>1785</v>
      </c>
      <c r="C1213" s="130"/>
      <c r="D1213" s="225">
        <v>2040</v>
      </c>
      <c r="E1213" s="215"/>
      <c r="F1213" s="225">
        <f t="shared" si="75"/>
        <v>2040</v>
      </c>
      <c r="G1213" s="130"/>
      <c r="H1213" s="308"/>
      <c r="I1213" s="368">
        <f t="shared" si="72"/>
        <v>1043.0354376402856</v>
      </c>
      <c r="J1213" s="368">
        <f t="shared" si="73"/>
        <v>1043.0354376402856</v>
      </c>
    </row>
    <row r="1214" spans="1:10" ht="45">
      <c r="A1214" s="230">
        <v>2133</v>
      </c>
      <c r="B1214" s="130" t="s">
        <v>1786</v>
      </c>
      <c r="C1214" s="130"/>
      <c r="D1214" s="225">
        <v>3540</v>
      </c>
      <c r="E1214" s="215"/>
      <c r="F1214" s="225">
        <f t="shared" si="75"/>
        <v>3540</v>
      </c>
      <c r="G1214" s="130"/>
      <c r="H1214" s="308"/>
      <c r="I1214" s="368">
        <f t="shared" si="72"/>
        <v>1809.9732594346135</v>
      </c>
      <c r="J1214" s="368">
        <f t="shared" si="73"/>
        <v>1809.9732594346135</v>
      </c>
    </row>
    <row r="1215" spans="1:10" ht="45">
      <c r="A1215" s="230">
        <v>2134</v>
      </c>
      <c r="B1215" s="130" t="s">
        <v>1787</v>
      </c>
      <c r="C1215" s="130"/>
      <c r="D1215" s="225">
        <v>3900</v>
      </c>
      <c r="E1215" s="215"/>
      <c r="F1215" s="225">
        <f t="shared" si="75"/>
        <v>3900</v>
      </c>
      <c r="G1215" s="130"/>
      <c r="H1215" s="308"/>
      <c r="I1215" s="368">
        <f t="shared" si="72"/>
        <v>1994.0383366652522</v>
      </c>
      <c r="J1215" s="368">
        <f t="shared" si="73"/>
        <v>1994.0383366652522</v>
      </c>
    </row>
    <row r="1216" spans="1:10" ht="45">
      <c r="A1216" s="230">
        <v>2135</v>
      </c>
      <c r="B1216" s="130" t="s">
        <v>1788</v>
      </c>
      <c r="C1216" s="130"/>
      <c r="D1216" s="225">
        <v>4080</v>
      </c>
      <c r="E1216" s="215"/>
      <c r="F1216" s="225">
        <f t="shared" si="75"/>
        <v>4080</v>
      </c>
      <c r="G1216" s="130"/>
      <c r="H1216" s="308"/>
      <c r="I1216" s="368">
        <f t="shared" si="72"/>
        <v>2086.0708752805713</v>
      </c>
      <c r="J1216" s="368">
        <f t="shared" si="73"/>
        <v>2086.0708752805713</v>
      </c>
    </row>
    <row r="1217" spans="1:10" ht="45">
      <c r="A1217" s="230">
        <v>2136</v>
      </c>
      <c r="B1217" s="130" t="s">
        <v>1789</v>
      </c>
      <c r="C1217" s="130"/>
      <c r="D1217" s="225">
        <v>4380</v>
      </c>
      <c r="E1217" s="215"/>
      <c r="F1217" s="225">
        <f t="shared" si="75"/>
        <v>4380</v>
      </c>
      <c r="G1217" s="130"/>
      <c r="H1217" s="308"/>
      <c r="I1217" s="368">
        <f t="shared" si="72"/>
        <v>2239.4584396394371</v>
      </c>
      <c r="J1217" s="368">
        <f t="shared" si="73"/>
        <v>2239.4584396394371</v>
      </c>
    </row>
    <row r="1218" spans="1:10" ht="15">
      <c r="A1218" s="357"/>
      <c r="B1218" s="358" t="s">
        <v>686</v>
      </c>
      <c r="C1218" s="359"/>
      <c r="D1218" s="360"/>
      <c r="E1218" s="360"/>
      <c r="F1218" s="360"/>
      <c r="G1218" s="361"/>
      <c r="H1218" s="362"/>
      <c r="I1218" s="368"/>
      <c r="J1218" s="368">
        <f t="shared" si="73"/>
        <v>0</v>
      </c>
    </row>
    <row r="1219" spans="1:10" ht="45">
      <c r="A1219" s="41" t="s">
        <v>687</v>
      </c>
      <c r="B1219" s="42" t="s">
        <v>688</v>
      </c>
      <c r="C1219" s="42" t="s">
        <v>98</v>
      </c>
      <c r="D1219" s="42"/>
      <c r="E1219" s="43"/>
      <c r="F1219" s="42">
        <v>200</v>
      </c>
      <c r="G1219" s="42"/>
      <c r="H1219" s="363"/>
      <c r="I1219" s="368"/>
      <c r="J1219" s="368">
        <f t="shared" si="73"/>
        <v>102.2583762392437</v>
      </c>
    </row>
    <row r="1220" spans="1:10" ht="15">
      <c r="A1220" s="41"/>
      <c r="B1220" s="44" t="s">
        <v>689</v>
      </c>
      <c r="C1220" s="44" t="s">
        <v>690</v>
      </c>
      <c r="D1220" s="44"/>
      <c r="E1220" s="45"/>
      <c r="F1220" s="42">
        <v>200</v>
      </c>
      <c r="G1220" s="44"/>
      <c r="H1220" s="363"/>
      <c r="I1220" s="368"/>
      <c r="J1220" s="368">
        <f t="shared" ref="J1220:J1231" si="76">F1220/J$2</f>
        <v>102.2583762392437</v>
      </c>
    </row>
    <row r="1221" spans="1:10" ht="30">
      <c r="A1221" s="41" t="s">
        <v>691</v>
      </c>
      <c r="B1221" s="44" t="s">
        <v>692</v>
      </c>
      <c r="C1221" s="44" t="s">
        <v>98</v>
      </c>
      <c r="D1221" s="44"/>
      <c r="E1221" s="45"/>
      <c r="F1221" s="42">
        <v>1000</v>
      </c>
      <c r="G1221" s="44"/>
      <c r="H1221" s="363"/>
      <c r="I1221" s="368"/>
      <c r="J1221" s="368">
        <f t="shared" si="76"/>
        <v>511.29188119621847</v>
      </c>
    </row>
    <row r="1222" spans="1:10" ht="30">
      <c r="A1222" s="41" t="s">
        <v>693</v>
      </c>
      <c r="B1222" s="44" t="s">
        <v>694</v>
      </c>
      <c r="C1222" s="44" t="s">
        <v>690</v>
      </c>
      <c r="D1222" s="44"/>
      <c r="E1222" s="45"/>
      <c r="F1222" s="42">
        <v>1500</v>
      </c>
      <c r="G1222" s="44"/>
      <c r="H1222" s="363"/>
      <c r="I1222" s="368"/>
      <c r="J1222" s="368">
        <f t="shared" si="76"/>
        <v>766.93782179432776</v>
      </c>
    </row>
    <row r="1223" spans="1:10" ht="15">
      <c r="A1223" s="41" t="s">
        <v>695</v>
      </c>
      <c r="B1223" s="44" t="s">
        <v>696</v>
      </c>
      <c r="C1223" s="44" t="s">
        <v>98</v>
      </c>
      <c r="D1223" s="44"/>
      <c r="E1223" s="45"/>
      <c r="F1223" s="42">
        <v>200</v>
      </c>
      <c r="G1223" s="44"/>
      <c r="H1223" s="363"/>
      <c r="I1223" s="368"/>
      <c r="J1223" s="368">
        <f t="shared" si="76"/>
        <v>102.2583762392437</v>
      </c>
    </row>
    <row r="1224" spans="1:10" ht="15">
      <c r="A1224" s="41" t="s">
        <v>697</v>
      </c>
      <c r="B1224" s="44" t="s">
        <v>698</v>
      </c>
      <c r="C1224" s="44" t="s">
        <v>98</v>
      </c>
      <c r="D1224" s="44"/>
      <c r="E1224" s="45"/>
      <c r="F1224" s="42">
        <v>260</v>
      </c>
      <c r="G1224" s="44"/>
      <c r="H1224" s="363"/>
      <c r="I1224" s="368"/>
      <c r="J1224" s="368">
        <f t="shared" si="76"/>
        <v>132.93588911101682</v>
      </c>
    </row>
    <row r="1225" spans="1:10" ht="15">
      <c r="A1225" s="41" t="s">
        <v>699</v>
      </c>
      <c r="B1225" s="44" t="s">
        <v>700</v>
      </c>
      <c r="C1225" s="44" t="s">
        <v>98</v>
      </c>
      <c r="D1225" s="44"/>
      <c r="E1225" s="45"/>
      <c r="F1225" s="42">
        <v>1600</v>
      </c>
      <c r="G1225" s="44"/>
      <c r="H1225" s="363"/>
      <c r="I1225" s="368"/>
      <c r="J1225" s="368">
        <f t="shared" si="76"/>
        <v>818.06700991394962</v>
      </c>
    </row>
    <row r="1226" spans="1:10" ht="15">
      <c r="A1226" s="41" t="s">
        <v>196</v>
      </c>
      <c r="B1226" s="44" t="s">
        <v>701</v>
      </c>
      <c r="C1226" s="44" t="s">
        <v>98</v>
      </c>
      <c r="D1226" s="44"/>
      <c r="E1226" s="45"/>
      <c r="F1226" s="42"/>
      <c r="G1226" s="44"/>
      <c r="H1226" s="363"/>
      <c r="I1226" s="368"/>
      <c r="J1226" s="368">
        <f t="shared" si="76"/>
        <v>0</v>
      </c>
    </row>
    <row r="1227" spans="1:10" ht="15">
      <c r="A1227" s="41" t="s">
        <v>197</v>
      </c>
      <c r="B1227" s="44" t="s">
        <v>702</v>
      </c>
      <c r="C1227" s="44" t="s">
        <v>98</v>
      </c>
      <c r="D1227" s="44"/>
      <c r="E1227" s="45"/>
      <c r="F1227" s="42"/>
      <c r="G1227" s="44"/>
      <c r="H1227" s="363"/>
      <c r="I1227" s="368"/>
      <c r="J1227" s="368">
        <f t="shared" si="76"/>
        <v>0</v>
      </c>
    </row>
    <row r="1228" spans="1:10" ht="15">
      <c r="A1228" s="41" t="s">
        <v>703</v>
      </c>
      <c r="B1228" s="44" t="s">
        <v>704</v>
      </c>
      <c r="C1228" s="44" t="s">
        <v>690</v>
      </c>
      <c r="D1228" s="44"/>
      <c r="E1228" s="45"/>
      <c r="F1228" s="42">
        <v>48</v>
      </c>
      <c r="G1228" s="44"/>
      <c r="H1228" s="363"/>
      <c r="I1228" s="368"/>
      <c r="J1228" s="368">
        <f t="shared" si="76"/>
        <v>24.542010297418489</v>
      </c>
    </row>
    <row r="1229" spans="1:10" ht="15">
      <c r="A1229" s="41" t="s">
        <v>705</v>
      </c>
      <c r="B1229" s="44" t="s">
        <v>706</v>
      </c>
      <c r="C1229" s="44" t="s">
        <v>98</v>
      </c>
      <c r="D1229" s="44"/>
      <c r="E1229" s="45"/>
      <c r="F1229" s="42">
        <v>60</v>
      </c>
      <c r="G1229" s="44"/>
      <c r="H1229" s="363"/>
      <c r="I1229" s="368"/>
      <c r="J1229" s="368">
        <f t="shared" si="76"/>
        <v>30.677512871773111</v>
      </c>
    </row>
    <row r="1230" spans="1:10" ht="15">
      <c r="A1230" s="41" t="s">
        <v>707</v>
      </c>
      <c r="B1230" s="44" t="s">
        <v>708</v>
      </c>
      <c r="C1230" s="44" t="s">
        <v>98</v>
      </c>
      <c r="D1230" s="44"/>
      <c r="E1230" s="45"/>
      <c r="F1230" s="42">
        <v>600</v>
      </c>
      <c r="G1230" s="44"/>
      <c r="H1230" s="363"/>
      <c r="I1230" s="368"/>
      <c r="J1230" s="368">
        <f t="shared" si="76"/>
        <v>306.77512871773109</v>
      </c>
    </row>
    <row r="1231" spans="1:10" ht="15">
      <c r="A1231" s="41" t="s">
        <v>709</v>
      </c>
      <c r="B1231" s="44" t="s">
        <v>710</v>
      </c>
      <c r="C1231" s="44" t="s">
        <v>98</v>
      </c>
      <c r="D1231" s="44"/>
      <c r="E1231" s="45"/>
      <c r="F1231" s="42">
        <v>276</v>
      </c>
      <c r="G1231" s="44"/>
      <c r="H1231" s="363"/>
      <c r="I1231" s="368"/>
      <c r="J1231" s="368">
        <f t="shared" si="76"/>
        <v>141.11655921015631</v>
      </c>
    </row>
  </sheetData>
  <mergeCells count="1">
    <mergeCell ref="A310:D310"/>
  </mergeCells>
  <pageMargins left="0.7" right="0.7" top="0.75" bottom="0.75" header="0.3" footer="0.3"/>
  <pageSetup paperSize="9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HospitalPriceList</vt:lpstr>
      <vt:lpstr>Мед. изделия</vt:lpstr>
      <vt:lpstr>HospitalPriceList!_012_3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2026-06-29T10:11:48Z</cp:lastPrinted>
  <dcterms:created xsi:type="dcterms:W3CDTF">2019-05-29T08:54:45Z</dcterms:created>
  <dcterms:modified xsi:type="dcterms:W3CDTF">2026-07-02T07:57:12Z</dcterms:modified>
</cp:coreProperties>
</file>